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mlake\Desktop\"/>
    </mc:Choice>
  </mc:AlternateContent>
  <xr:revisionPtr revIDLastSave="0" documentId="8_{57D8A644-54BF-4EF7-9C87-75EB3516B222}" xr6:coauthVersionLast="46" xr6:coauthVersionMax="46" xr10:uidLastSave="{00000000-0000-0000-0000-000000000000}"/>
  <bookViews>
    <workbookView xWindow="28680" yWindow="-12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38" i="3"/>
  <c r="C25" i="2"/>
  <c r="C44" i="1"/>
  <c r="C68" i="1"/>
  <c r="C18"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8" i="3" s="1"/>
  <c r="F57" i="13"/>
  <c r="D68" i="1" s="1"/>
  <c r="F56" i="13"/>
  <c r="D44" i="1" s="1"/>
  <c r="F55" i="13"/>
  <c r="D18" i="1" s="1"/>
  <c r="C13" i="13"/>
  <c r="C12" i="13"/>
  <c r="C11" i="13"/>
  <c r="C16" i="13" l="1"/>
  <c r="C17" i="13"/>
  <c r="B5" i="4" l="1"/>
  <c r="B4" i="4"/>
  <c r="B5" i="3"/>
  <c r="B4" i="3"/>
  <c r="B5" i="2"/>
  <c r="B4" i="2"/>
  <c r="B5" i="1"/>
  <c r="B4" i="1"/>
  <c r="C15" i="13" l="1"/>
  <c r="F12" i="13" l="1"/>
  <c r="C25" i="4"/>
  <c r="F11" i="13" s="1"/>
  <c r="F13" i="13" l="1"/>
  <c r="B68" i="1"/>
  <c r="B17" i="13" s="1"/>
  <c r="B44" i="1"/>
  <c r="B16" i="13" s="1"/>
  <c r="B18" i="1"/>
  <c r="B15" i="13" s="1"/>
  <c r="B38" i="3" l="1"/>
  <c r="B13" i="13" s="1"/>
  <c r="B25" i="2"/>
  <c r="B12" i="13" s="1"/>
  <c r="B11" i="13" l="1"/>
  <c r="B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<sst xmlns="http://schemas.openxmlformats.org/spreadsheetml/2006/main" count="372" uniqueCount="242">
  <si>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</si>
  <si>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</si>
  <si>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</si>
  <si>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</si>
  <si>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</si>
  <si>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</si>
  <si>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</si>
  <si>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</si>
  <si>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</si>
  <si>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</si>
  <si>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</si>
  <si>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</si>
  <si>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</si>
  <si>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</si>
  <si>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</si>
  <si>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</si>
  <si>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</si>
  <si>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</si>
  <si>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</si>
  <si>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</si>
  <si>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</si>
  <si>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</si>
  <si>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</si>
  <si>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</si>
  <si>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</si>
  <si>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</si>
  <si>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</si>
  <si>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</si>
  <si>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</si>
  <si>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</si>
  <si>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</si>
  <si>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</si>
  <si>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</si>
  <si>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</si>
  <si>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</si>
  <si>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</si>
  <si>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</si>
  <si>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</si>
  <si>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</si>
  <si>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</si>
  <si>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</si>
  <si>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</si>
  <si>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</si>
  <si>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</si>
  <si>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</si>
  <si>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</si>
  <si>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</si>
  <si>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</si>
  <si>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</si>
  <si>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</si>
  <si>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</si>
  <si>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</si>
  <si>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</si>
  <si>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</si>
  <si>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</si>
  <si>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</si>
  <si>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</si>
  <si>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</si>
  <si>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</si>
  <si>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</si>
  <si>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</si>
  <si>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</si>
  <si>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</si>
  <si>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</si>
  <si>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</si>
  <si>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</si>
  <si>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</si>
  <si>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</si>
  <si>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</si>
  <si>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</si>
  <si>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</si>
  <si>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</si>
  <si>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</si>
  <si>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</si>
  <si>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</si>
  <si>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</si>
  <si>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</si>
  <si>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</si>
  <si>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</si>
  <si>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</si>
  <si>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</si>
  <si>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</si>
  <si>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</si>
  <si>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</si>
  <si>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</si>
  <si>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</si>
  <si>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</si>
  <si>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</si>
  <si>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</si>
  <si>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</si>
  <si>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</si>
  <si>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</si>
  <si>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</si>
  <si>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</si>
  <si>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</si>
  <si>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</si>
  <si>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</si>
  <si>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</si>
  <si>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</si>
  <si>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</si>
  <si>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</si>
  <si>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</si>
  <si>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</si>
  <si>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</si>
  <si>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</si>
  <si>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</si>
  <si>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</si>
  <si>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</si>
  <si>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</si>
  <si>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</si>
  <si>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</si>
  <si>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</si>
  <si>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</si>
  <si>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</si>
  <si>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</si>
  <si>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</si>
  <si>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</si>
  <si>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</si>
  <si>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</si>
  <si>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</si>
  <si>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</si>
  <si>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</si>
  <si>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</si>
  <si>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</si>
  <si>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</si>
  <si>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</si>
  <si>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</si>
  <si>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</si>
  <si>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</si>
  <si>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</si>
  <si>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</si>
  <si>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</si>
  <si>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</si>
  <si>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</si>
  <si>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</si>
  <si>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</si>
  <si>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</si>
  <si>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</si>
  <si>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</si>
  <si>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</si>
  <si>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</si>
  <si>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</si>
  <si>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</si>
  <si>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</si>
  <si>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</si>
  <si>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</si>
  <si>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</si>
  <si>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</si>
  <si>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</si>
  <si>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</si>
  <si>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</si>
  <si>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</si>
  <si>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</si>
  <si>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</si>
  <si>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</si>
  <si>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</si>
  <si>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</si>
  <si>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</si>
  <si>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</si>
  <si>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</si>
  <si>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</si>
  <si>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</si>
  <si>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</si>
  <si>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</si>
  <si>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</si>
  <si>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</si>
  <si>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</si>
  <si>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</si>
  <si>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</si>
  <si>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Quality and Safety Commission</t>
  </si>
  <si>
    <t>Dr Janice Wilson</t>
  </si>
  <si>
    <t>No information to disclose</t>
  </si>
  <si>
    <t>Chief Financial Officer</t>
  </si>
  <si>
    <t>Non-RANZCP Psychiatrist/Medical Practitioner Conference</t>
  </si>
  <si>
    <t>Conference Fees</t>
  </si>
  <si>
    <t>Queenstown</t>
  </si>
  <si>
    <t>Subscriptions</t>
  </si>
  <si>
    <t>Institute of Directors in NZ Subscription and Boardroom Magazine</t>
  </si>
  <si>
    <t>Taxi</t>
  </si>
  <si>
    <t>Registration</t>
  </si>
  <si>
    <t>Wellington</t>
  </si>
  <si>
    <t>RANZCP Conference</t>
  </si>
  <si>
    <t>Medical Protection Society Subscription: 1 Feb 2021- 31 Jan 2022</t>
  </si>
  <si>
    <t>Medical Council Annual Certificate: 1 Mar 2021 - 28 Feb 2022</t>
  </si>
  <si>
    <t>Overpayment of Meals: Nelson Psyc Conference</t>
  </si>
  <si>
    <t>Meals</t>
  </si>
  <si>
    <t>Nelson</t>
  </si>
  <si>
    <t>Venue Hire: Peer Review Group 21 Sept 2021</t>
  </si>
  <si>
    <t>Venue hire</t>
  </si>
  <si>
    <t>Taxi from The Terrace to Mt Victoria</t>
  </si>
  <si>
    <t>Car Rental</t>
  </si>
  <si>
    <t>Domestic Travel - Credit</t>
  </si>
  <si>
    <t>Auckland</t>
  </si>
  <si>
    <t>Domestic Air Travel</t>
  </si>
  <si>
    <t>Tauranga</t>
  </si>
  <si>
    <t>Taxi from Wellington Airport to Mt Victoria</t>
  </si>
  <si>
    <t>Christchurch</t>
  </si>
  <si>
    <t>Flights and Accomodation: Royal Commission of Inquiry into Abuse in Care</t>
  </si>
  <si>
    <t>Flights and Accomodation</t>
  </si>
  <si>
    <t>Travel fees July 2020 to June 2021</t>
  </si>
  <si>
    <t>Napier</t>
  </si>
  <si>
    <t>Vitual</t>
  </si>
  <si>
    <t>eMental Health Congress 19 November 2020</t>
  </si>
  <si>
    <t>Accommodation</t>
  </si>
  <si>
    <t>Breavement staff family member passed away</t>
  </si>
  <si>
    <t>Emental Health International Collaborative</t>
  </si>
  <si>
    <t>Integrated Advisory Group</t>
  </si>
  <si>
    <t>Quality Forum co-hosted HQSC &amp; MOH</t>
  </si>
  <si>
    <t>POMRC Meeting - Rydges Hotel Airport</t>
  </si>
  <si>
    <t>POMRC Meeting - Home</t>
  </si>
  <si>
    <t>Meeting Graham Smith</t>
  </si>
  <si>
    <t>Taxi Mt Victoria to Wellington Airport</t>
  </si>
  <si>
    <t>Taxi Royal Oak to Starship Hospital</t>
  </si>
  <si>
    <t>Taxi Broadway Newmarket to Middlemore Hospital</t>
  </si>
  <si>
    <t>Taxi Middlemore Hospital to Auckland airport</t>
  </si>
  <si>
    <t>Taxi Auckland airport to Royal Oak</t>
  </si>
  <si>
    <t>Taxi the Terrace to Mt Victoria</t>
  </si>
  <si>
    <t>Vodafone account</t>
  </si>
  <si>
    <t>July 2020</t>
  </si>
  <si>
    <t>September 2020</t>
  </si>
  <si>
    <t>August 2020</t>
  </si>
  <si>
    <t>November 2020</t>
  </si>
  <si>
    <t>October 2020</t>
  </si>
  <si>
    <t>December 2020</t>
  </si>
  <si>
    <t>January 2021</t>
  </si>
  <si>
    <t>February 2021</t>
  </si>
  <si>
    <t>March 2021</t>
  </si>
  <si>
    <t>April 2021</t>
  </si>
  <si>
    <t>May 2021</t>
  </si>
  <si>
    <t>June 2021</t>
  </si>
  <si>
    <t xml:space="preserve">Annual peformance review - Janice Wilson </t>
  </si>
  <si>
    <t>Mihi whakatau for staff member.  Executive meeting at Counties Manukau</t>
  </si>
  <si>
    <t>Meeting with Executive at Capital &amp; Coast DHB</t>
  </si>
  <si>
    <t xml:space="preserve">Health &amp; Disability Council meeting </t>
  </si>
  <si>
    <t>Mental Health &amp; Addiction clinical leadership workforce</t>
  </si>
  <si>
    <t>Clinical Leaders Meeting</t>
  </si>
  <si>
    <t>Attend DHB CE meeting on the health &amp; disability system reform</t>
  </si>
  <si>
    <t>Meeting with MH DHB Chair</t>
  </si>
  <si>
    <t>Meeting with DDG Mental Health MOH</t>
  </si>
  <si>
    <t>AUD $970.00 J Wilson registration Royal Australian NZ College of Psychiatrists  2021 congress</t>
  </si>
  <si>
    <t>Royal Australian NZ College of Psychiatrists conference</t>
  </si>
  <si>
    <t xml:space="preserve">Royal Australian NZ College of Psychiatrists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</si>
</sst>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quotePrefix="1" applyNumberFormat="1" applyFont="1" applyFill="1" applyBorder="1" applyAlignment="1" applyProtection="1">
      <alignment vertical="center" wrapText="1"/>
      <protection locked="0"/>
    </xf>
    <xf numFmtId="0" fontId="0" fillId="11" borderId="4" xfId="0" quotePrefix="1" applyFont="1" applyFill="1" applyBorder="1" applyAlignment="1" applyProtection="1">
      <alignment vertical="center" wrapText="1"/>
      <protection locked="0"/>
    </xf>
    <xf numFmtId="17" fontId="0" fillId="11" borderId="4" xfId="0" quotePrefix="1" applyNumberFormat="1" applyFont="1" applyFill="1" applyBorder="1" applyAlignment="1" applyProtection="1">
      <alignment vertical="center" wrapText="1"/>
      <protection locked="0"/>
    </xf>
    <xf numFmtId="167" fontId="21" fillId="11" borderId="3" xfId="0" applyNumberFormat="1" applyFont="1" applyFill="1" applyBorder="1" applyAlignment="1" applyProtection="1">
      <alignment vertical="center"/>
      <protection locked="0"/>
    </xf>
    <xf numFmtId="0" fontId="0" fillId="11" borderId="0" xfId="0" applyFill="1" applyAlignment="1" applyProtection="1">
      <protection locked="0"/>
    </xf>
    <xf numFmtId="0" fontId="0" fillId="11" borderId="0" xfId="0" applyFill="1" applyProtection="1">
      <protection locked="0"/>
    </xf>
    <xf numFmtId="8" fontId="0" fillId="11" borderId="0" xfId="0" applyNumberFormat="1" applyFill="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zoomScaleNormal="100" workbookViewId="0">
      <selection activeCell="A41" sqref="A41"/>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2020 - 2021&amp;RWorksheet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11" sqref="B11"/>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9" t="s">
        <v>51</v>
      </c>
      <c r="B1" s="179"/>
      <c r="C1" s="179"/>
      <c r="D1" s="179"/>
      <c r="E1" s="179"/>
      <c r="F1" s="179"/>
      <c r="G1" s="46"/>
      <c r="H1" s="46"/>
      <c r="I1" s="46"/>
      <c r="J1" s="46"/>
      <c r="K1" s="46"/>
    </row>
    <row r="2" spans="1:11" ht="21" customHeight="1" x14ac:dyDescent="0.25">
      <c r="A2" s="4" t="s">
        <v>52</v>
      </c>
      <c r="B2" s="180" t="s">
        <v>169</v>
      </c>
      <c r="C2" s="180"/>
      <c r="D2" s="180"/>
      <c r="E2" s="180"/>
      <c r="F2" s="180"/>
      <c r="G2" s="46"/>
      <c r="H2" s="46"/>
      <c r="I2" s="46"/>
      <c r="J2" s="46"/>
      <c r="K2" s="46"/>
    </row>
    <row r="3" spans="1:11" ht="21" customHeight="1" x14ac:dyDescent="0.25">
      <c r="A3" s="4" t="s">
        <v>53</v>
      </c>
      <c r="B3" s="180" t="s">
        <v>170</v>
      </c>
      <c r="C3" s="180"/>
      <c r="D3" s="180"/>
      <c r="E3" s="180"/>
      <c r="F3" s="180"/>
      <c r="G3" s="46"/>
      <c r="H3" s="46"/>
      <c r="I3" s="46"/>
      <c r="J3" s="46"/>
      <c r="K3" s="46"/>
    </row>
    <row r="4" spans="1:11" ht="21" customHeight="1" x14ac:dyDescent="0.25">
      <c r="A4" s="4" t="s">
        <v>54</v>
      </c>
      <c r="B4" s="181">
        <v>44013</v>
      </c>
      <c r="C4" s="181"/>
      <c r="D4" s="181"/>
      <c r="E4" s="181"/>
      <c r="F4" s="181"/>
      <c r="G4" s="46"/>
      <c r="H4" s="46"/>
      <c r="I4" s="46"/>
      <c r="J4" s="46"/>
      <c r="K4" s="46"/>
    </row>
    <row r="5" spans="1:11" ht="21" customHeight="1" x14ac:dyDescent="0.25">
      <c r="A5" s="4" t="s">
        <v>55</v>
      </c>
      <c r="B5" s="181">
        <v>44377</v>
      </c>
      <c r="C5" s="181"/>
      <c r="D5" s="181"/>
      <c r="E5" s="181"/>
      <c r="F5" s="181"/>
      <c r="G5" s="46"/>
      <c r="H5" s="46"/>
      <c r="I5" s="46"/>
      <c r="J5" s="46"/>
      <c r="K5" s="46"/>
    </row>
    <row r="6" spans="1:11" ht="21" customHeight="1" x14ac:dyDescent="0.25">
      <c r="A6" s="4" t="s">
        <v>56</v>
      </c>
      <c r="B6" s="178" t="str">
        <f>IF(AND(Travel!B7&lt;&gt;A30,Hospitality!B7&lt;&gt;A30,'All other expenses'!B7&lt;&gt;A30,'Gifts and benefits'!B7&lt;&gt;A30),A31,IF(AND(Travel!B7=A30,Hospitality!B7=A30,'All other expenses'!B7=A30,'Gifts and benefits'!B7=A30),A33,A32))</f>
        <v>Data and totals checked on all sheets</v>
      </c>
      <c r="C6" s="178"/>
      <c r="D6" s="178"/>
      <c r="E6" s="178"/>
      <c r="F6" s="178"/>
      <c r="G6" s="34"/>
      <c r="H6" s="46"/>
      <c r="I6" s="46"/>
      <c r="J6" s="46"/>
      <c r="K6" s="46"/>
    </row>
    <row r="7" spans="1:11" ht="21" customHeight="1" x14ac:dyDescent="0.25">
      <c r="A7" s="4" t="s">
        <v>57</v>
      </c>
      <c r="B7" s="177" t="s">
        <v>89</v>
      </c>
      <c r="C7" s="177"/>
      <c r="D7" s="177"/>
      <c r="E7" s="177"/>
      <c r="F7" s="177"/>
      <c r="G7" s="34"/>
      <c r="H7" s="46"/>
      <c r="I7" s="46"/>
      <c r="J7" s="46"/>
      <c r="K7" s="46"/>
    </row>
    <row r="8" spans="1:11" ht="21" customHeight="1" x14ac:dyDescent="0.25">
      <c r="A8" s="4" t="s">
        <v>59</v>
      </c>
      <c r="B8" s="177" t="s">
        <v>172</v>
      </c>
      <c r="C8" s="177"/>
      <c r="D8" s="177"/>
      <c r="E8" s="177"/>
      <c r="F8" s="177"/>
      <c r="G8" s="34"/>
      <c r="H8" s="46"/>
      <c r="I8" s="46"/>
      <c r="J8" s="46"/>
      <c r="K8" s="46"/>
    </row>
    <row r="9" spans="1:11" ht="66.75" customHeight="1" x14ac:dyDescent="0.25">
      <c r="A9" s="176" t="s">
        <v>60</v>
      </c>
      <c r="B9" s="176"/>
      <c r="C9" s="176"/>
      <c r="D9" s="176"/>
      <c r="E9" s="176"/>
      <c r="F9" s="176"/>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2393.2900000000004</v>
      </c>
      <c r="C11" s="102" t="str">
        <f>IF(Travel!B6="",A34,Travel!B6)</f>
        <v>Figures exclude GST</v>
      </c>
      <c r="D11" s="8"/>
      <c r="E11" s="10" t="s">
        <v>66</v>
      </c>
      <c r="F11" s="56">
        <f>'Gifts and benefits'!C25</f>
        <v>0</v>
      </c>
      <c r="G11" s="47"/>
      <c r="H11" s="47"/>
      <c r="I11" s="47"/>
      <c r="J11" s="47"/>
      <c r="K11" s="47"/>
    </row>
    <row r="12" spans="1:11" ht="27.75" customHeight="1" x14ac:dyDescent="0.35">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5">
      <c r="A13" s="10" t="s">
        <v>68</v>
      </c>
      <c r="B13" s="94">
        <f>'All other expenses'!B38</f>
        <v>5079.4500000000007</v>
      </c>
      <c r="C13" s="102" t="str">
        <f>IF('All other expenses'!B6="",A34,'All other expenses'!B6)</f>
        <v>Figures exclude GST</v>
      </c>
      <c r="D13" s="8"/>
      <c r="E13" s="10" t="s">
        <v>69</v>
      </c>
      <c r="F13" s="56">
        <f>'Gifts and benefits'!C27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Travel!B18</f>
        <v>0</v>
      </c>
      <c r="C15" s="104" t="str">
        <f>C11</f>
        <v>Figures exclude GST</v>
      </c>
      <c r="D15" s="8"/>
      <c r="E15" s="8"/>
      <c r="F15" s="58"/>
      <c r="G15" s="46"/>
      <c r="H15" s="46"/>
      <c r="I15" s="46"/>
      <c r="J15" s="46"/>
      <c r="K15" s="46"/>
    </row>
    <row r="16" spans="1:11" ht="27.75" customHeight="1" x14ac:dyDescent="0.25">
      <c r="A16" s="11" t="s">
        <v>71</v>
      </c>
      <c r="B16" s="96">
        <f>Travel!B44</f>
        <v>1941.1700000000003</v>
      </c>
      <c r="C16" s="104" t="str">
        <f>C11</f>
        <v>Figures exclude GST</v>
      </c>
      <c r="D16" s="59"/>
      <c r="E16" s="8"/>
      <c r="F16" s="60"/>
      <c r="G16" s="46"/>
      <c r="H16" s="46"/>
      <c r="I16" s="46"/>
      <c r="J16" s="46"/>
      <c r="K16" s="46"/>
    </row>
    <row r="17" spans="1:11" ht="27.75" customHeight="1" x14ac:dyDescent="0.25">
      <c r="A17" s="11" t="s">
        <v>72</v>
      </c>
      <c r="B17" s="96">
        <f>Travel!B68</f>
        <v>452.12</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COUNT(Travel!B12:B17)</f>
        <v>0</v>
      </c>
      <c r="C55" s="111"/>
      <c r="D55" s="111">
        <f>COUNTIF(Travel!D12:D17,"*")</f>
        <v>0</v>
      </c>
      <c r="E55" s="112"/>
      <c r="F55" s="112" t="b">
        <f>MIN(B55,D55)=MAX(B55,D55)</f>
        <v>1</v>
      </c>
      <c r="G55" s="46"/>
      <c r="H55" s="46"/>
      <c r="I55" s="46"/>
      <c r="J55" s="46"/>
      <c r="K55" s="46"/>
    </row>
    <row r="56" spans="1:11" ht="13" hidden="1" x14ac:dyDescent="0.25">
      <c r="A56" s="121" t="s">
        <v>105</v>
      </c>
      <c r="B56" s="111">
        <f>COUNT(Travel!B22:B43)</f>
        <v>18</v>
      </c>
      <c r="C56" s="111"/>
      <c r="D56" s="111">
        <f>COUNTIF(Travel!D22:D43,"*")</f>
        <v>18</v>
      </c>
      <c r="E56" s="112"/>
      <c r="F56" s="112" t="b">
        <f>MIN(B56,D56)=MAX(B56,D56)</f>
        <v>1</v>
      </c>
    </row>
    <row r="57" spans="1:11" ht="13" hidden="1" x14ac:dyDescent="0.3">
      <c r="A57" s="122"/>
      <c r="B57" s="111">
        <f>COUNT(Travel!B48:B67)</f>
        <v>16</v>
      </c>
      <c r="C57" s="111"/>
      <c r="D57" s="111">
        <f>COUNTIF(Travel!D48:D67,"*")</f>
        <v>15</v>
      </c>
      <c r="E57" s="112"/>
      <c r="F57" s="112" t="b">
        <f>MIN(B57,D57)=MAX(B57,D57)</f>
        <v>0</v>
      </c>
    </row>
    <row r="58" spans="1:11" ht="13" hidden="1" x14ac:dyDescent="0.3">
      <c r="A58" s="123" t="s">
        <v>106</v>
      </c>
      <c r="B58" s="113">
        <f>COUNT(Hospitality!B11:B24)</f>
        <v>0</v>
      </c>
      <c r="C58" s="113"/>
      <c r="D58" s="113">
        <f>COUNTIF(Hospitality!D11:D24,"*")</f>
        <v>0</v>
      </c>
      <c r="E58" s="114"/>
      <c r="F58" s="114" t="b">
        <f>MIN(B58,D58)=MAX(B58,D58)</f>
        <v>1</v>
      </c>
    </row>
    <row r="59" spans="1:11" ht="13" hidden="1" x14ac:dyDescent="0.3">
      <c r="A59" s="124" t="s">
        <v>107</v>
      </c>
      <c r="B59" s="112">
        <f>COUNT('All other expenses'!B11:B37)</f>
        <v>19</v>
      </c>
      <c r="C59" s="112"/>
      <c r="D59" s="112">
        <f>COUNTIF('All other expenses'!D11:D37,"*")</f>
        <v>19</v>
      </c>
      <c r="E59" s="112"/>
      <c r="F59" s="112" t="b">
        <f>MIN(B59,D59)=MAX(B59,D59)</f>
        <v>1</v>
      </c>
    </row>
    <row r="60" spans="1:11" ht="13" hidden="1" x14ac:dyDescent="0.3">
      <c r="A60" s="123" t="s">
        <v>108</v>
      </c>
      <c r="B60" s="113">
        <f>COUNTIF('Gifts and benefits'!B11:B24,"*")</f>
        <v>0</v>
      </c>
      <c r="C60" s="113">
        <f>COUNTIF('Gifts and benefits'!C11:C24,"*")</f>
        <v>0</v>
      </c>
      <c r="D60" s="113"/>
      <c r="E60" s="113">
        <f>COUNTA('Gifts and benefits'!E11:E24)</f>
        <v>0</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2020 - 2021&amp;RWorksheet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2"/>
  <sheetViews>
    <sheetView zoomScaleNormal="100" workbookViewId="0">
      <selection activeCell="A8" sqref="A8:E8"/>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9" t="s">
        <v>109</v>
      </c>
      <c r="B1" s="179"/>
      <c r="C1" s="179"/>
      <c r="D1" s="179"/>
      <c r="E1" s="179"/>
      <c r="F1" s="46"/>
    </row>
    <row r="2" spans="1:6" ht="21" customHeight="1" x14ac:dyDescent="0.25">
      <c r="A2" s="4" t="s">
        <v>52</v>
      </c>
      <c r="B2" s="182" t="str">
        <f>'Summary and sign-off'!B2:F2</f>
        <v>Health Quality and Safety Commission</v>
      </c>
      <c r="C2" s="182"/>
      <c r="D2" s="182"/>
      <c r="E2" s="182"/>
      <c r="F2" s="46"/>
    </row>
    <row r="3" spans="1:6" ht="21" customHeight="1" x14ac:dyDescent="0.25">
      <c r="A3" s="4" t="s">
        <v>110</v>
      </c>
      <c r="B3" s="182" t="str">
        <f>'Summary and sign-off'!B3:F3</f>
        <v>Dr Janice Wilson</v>
      </c>
      <c r="C3" s="182"/>
      <c r="D3" s="182"/>
      <c r="E3" s="182"/>
      <c r="F3" s="46"/>
    </row>
    <row r="4" spans="1:6" ht="21" customHeight="1" x14ac:dyDescent="0.25">
      <c r="A4" s="4" t="s">
        <v>111</v>
      </c>
      <c r="B4" s="182">
        <f>'Summary and sign-off'!B4:F4</f>
        <v>44013</v>
      </c>
      <c r="C4" s="182"/>
      <c r="D4" s="182"/>
      <c r="E4" s="182"/>
      <c r="F4" s="46"/>
    </row>
    <row r="5" spans="1:6" ht="21" customHeight="1" x14ac:dyDescent="0.25">
      <c r="A5" s="4" t="s">
        <v>112</v>
      </c>
      <c r="B5" s="182">
        <f>'Summary and sign-off'!B5:F5</f>
        <v>44377</v>
      </c>
      <c r="C5" s="182"/>
      <c r="D5" s="182"/>
      <c r="E5" s="182"/>
      <c r="F5" s="46"/>
    </row>
    <row r="6" spans="1:6" ht="21" customHeight="1" x14ac:dyDescent="0.25">
      <c r="A6" s="4" t="s">
        <v>113</v>
      </c>
      <c r="B6" s="177" t="s">
        <v>81</v>
      </c>
      <c r="C6" s="177"/>
      <c r="D6" s="177"/>
      <c r="E6" s="177"/>
      <c r="F6" s="46"/>
    </row>
    <row r="7" spans="1:6" ht="21" customHeight="1" x14ac:dyDescent="0.25">
      <c r="A7" s="4" t="s">
        <v>56</v>
      </c>
      <c r="B7" s="177" t="s">
        <v>83</v>
      </c>
      <c r="C7" s="177"/>
      <c r="D7" s="177"/>
      <c r="E7" s="177"/>
      <c r="F7" s="46"/>
    </row>
    <row r="8" spans="1:6" ht="36" customHeight="1" x14ac:dyDescent="0.3">
      <c r="A8" s="185" t="s">
        <v>114</v>
      </c>
      <c r="B8" s="186"/>
      <c r="C8" s="186"/>
      <c r="D8" s="186"/>
      <c r="E8" s="186"/>
      <c r="F8" s="22"/>
    </row>
    <row r="9" spans="1:6" ht="36" customHeight="1" x14ac:dyDescent="0.3">
      <c r="A9" s="187" t="s">
        <v>115</v>
      </c>
      <c r="B9" s="188"/>
      <c r="C9" s="188"/>
      <c r="D9" s="188"/>
      <c r="E9" s="188"/>
      <c r="F9" s="22"/>
    </row>
    <row r="10" spans="1:6" ht="24.75" customHeight="1" x14ac:dyDescent="0.35">
      <c r="A10" s="184" t="s">
        <v>116</v>
      </c>
      <c r="B10" s="189"/>
      <c r="C10" s="184"/>
      <c r="D10" s="184"/>
      <c r="E10" s="184"/>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c r="D13" s="159"/>
      <c r="E13" s="160"/>
      <c r="F13" s="1"/>
    </row>
    <row r="14" spans="1:6" s="87" customFormat="1" ht="13" x14ac:dyDescent="0.25">
      <c r="A14" s="172" t="s">
        <v>171</v>
      </c>
      <c r="B14" s="158"/>
      <c r="C14" s="159"/>
      <c r="D14" s="159"/>
      <c r="E14" s="160"/>
      <c r="F14" s="1"/>
    </row>
    <row r="15" spans="1:6" s="87" customFormat="1" x14ac:dyDescent="0.25">
      <c r="A15" s="157"/>
      <c r="B15" s="158"/>
      <c r="C15" s="159"/>
      <c r="D15" s="159"/>
      <c r="E15" s="160"/>
      <c r="F15" s="1"/>
    </row>
    <row r="16" spans="1:6" s="87" customFormat="1" x14ac:dyDescent="0.25">
      <c r="A16" s="161"/>
      <c r="B16" s="158"/>
      <c r="C16" s="159"/>
      <c r="D16" s="159"/>
      <c r="E16" s="160"/>
      <c r="F16" s="1"/>
    </row>
    <row r="17" spans="1:6" s="87" customFormat="1" hidden="1" x14ac:dyDescent="0.25">
      <c r="A17" s="143"/>
      <c r="B17" s="144"/>
      <c r="C17" s="145"/>
      <c r="D17" s="145"/>
      <c r="E17" s="146"/>
      <c r="F17" s="1"/>
    </row>
    <row r="18" spans="1:6" ht="19.5" customHeight="1" x14ac:dyDescent="0.25">
      <c r="A18" s="107" t="s">
        <v>122</v>
      </c>
      <c r="B18" s="108">
        <f>SUM(B12:B17)</f>
        <v>0</v>
      </c>
      <c r="C18" s="168" t="str">
        <f>IF(SUBTOTAL(3,B12:B17)=SUBTOTAL(103,B12:B17),'Summary and sign-off'!$A$48,'Summary and sign-off'!$A$49)</f>
        <v>Check - there are no hidden rows with data</v>
      </c>
      <c r="D18" s="183" t="str">
        <f>IF('Summary and sign-off'!F55='Summary and sign-off'!F54,'Summary and sign-off'!A51,'Summary and sign-off'!A50)</f>
        <v>Check - each entry provides sufficient information</v>
      </c>
      <c r="E18" s="183"/>
      <c r="F18" s="46"/>
    </row>
    <row r="19" spans="1:6" ht="10.5" customHeight="1" x14ac:dyDescent="0.3">
      <c r="A19" s="27"/>
      <c r="B19" s="22"/>
      <c r="C19" s="27"/>
      <c r="D19" s="27"/>
      <c r="E19" s="27"/>
      <c r="F19" s="27"/>
    </row>
    <row r="20" spans="1:6" ht="24.75" customHeight="1" x14ac:dyDescent="0.35">
      <c r="A20" s="184" t="s">
        <v>123</v>
      </c>
      <c r="B20" s="184"/>
      <c r="C20" s="184"/>
      <c r="D20" s="184"/>
      <c r="E20" s="184"/>
      <c r="F20" s="47"/>
    </row>
    <row r="21" spans="1:6" ht="27" customHeight="1" x14ac:dyDescent="0.25">
      <c r="A21" s="35" t="s">
        <v>117</v>
      </c>
      <c r="B21" s="35" t="s">
        <v>62</v>
      </c>
      <c r="C21" s="35" t="s">
        <v>124</v>
      </c>
      <c r="D21" s="35" t="s">
        <v>120</v>
      </c>
      <c r="E21" s="35" t="s">
        <v>121</v>
      </c>
      <c r="F21" s="48"/>
    </row>
    <row r="22" spans="1:6" s="87" customFormat="1" hidden="1" x14ac:dyDescent="0.25">
      <c r="A22" s="133"/>
      <c r="B22" s="134"/>
      <c r="C22" s="135"/>
      <c r="D22" s="135"/>
      <c r="E22" s="136"/>
      <c r="F22" s="1"/>
    </row>
    <row r="23" spans="1:6" s="87" customFormat="1" x14ac:dyDescent="0.25">
      <c r="A23" s="157">
        <v>44063</v>
      </c>
      <c r="B23" s="158">
        <v>328.99</v>
      </c>
      <c r="C23" s="159" t="s">
        <v>230</v>
      </c>
      <c r="D23" s="159" t="s">
        <v>193</v>
      </c>
      <c r="E23" s="160" t="s">
        <v>192</v>
      </c>
      <c r="F23" s="1"/>
    </row>
    <row r="24" spans="1:6" s="87" customFormat="1" x14ac:dyDescent="0.25">
      <c r="A24" s="157">
        <v>44063</v>
      </c>
      <c r="B24" s="158">
        <v>-328.99</v>
      </c>
      <c r="C24" s="173"/>
      <c r="D24" s="159" t="s">
        <v>191</v>
      </c>
      <c r="E24" s="160" t="s">
        <v>192</v>
      </c>
      <c r="F24" s="1"/>
    </row>
    <row r="25" spans="1:6" s="87" customFormat="1" x14ac:dyDescent="0.25">
      <c r="A25" s="157">
        <v>44095</v>
      </c>
      <c r="B25" s="158">
        <v>-430.05</v>
      </c>
      <c r="C25" s="159"/>
      <c r="D25" s="159" t="s">
        <v>191</v>
      </c>
      <c r="E25" s="160" t="s">
        <v>196</v>
      </c>
      <c r="F25" s="1"/>
    </row>
    <row r="26" spans="1:6" s="87" customFormat="1" x14ac:dyDescent="0.25">
      <c r="A26" s="157">
        <v>44132</v>
      </c>
      <c r="B26" s="158">
        <v>335.7</v>
      </c>
      <c r="C26" s="159" t="s">
        <v>204</v>
      </c>
      <c r="D26" s="159" t="s">
        <v>193</v>
      </c>
      <c r="E26" s="160" t="s">
        <v>194</v>
      </c>
      <c r="F26" s="1"/>
    </row>
    <row r="27" spans="1:6" s="87" customFormat="1" x14ac:dyDescent="0.25">
      <c r="A27" s="157">
        <v>44153</v>
      </c>
      <c r="B27" s="158">
        <v>213.29</v>
      </c>
      <c r="C27" s="159" t="s">
        <v>205</v>
      </c>
      <c r="D27" s="159" t="s">
        <v>193</v>
      </c>
      <c r="E27" s="160" t="s">
        <v>192</v>
      </c>
      <c r="F27" s="1"/>
    </row>
    <row r="28" spans="1:6" s="87" customFormat="1" x14ac:dyDescent="0.25">
      <c r="A28" s="157"/>
      <c r="B28" s="158">
        <v>-213.29</v>
      </c>
      <c r="C28" s="159"/>
      <c r="D28" s="159" t="s">
        <v>191</v>
      </c>
      <c r="E28" s="160"/>
      <c r="F28" s="1"/>
    </row>
    <row r="29" spans="1:6" s="87" customFormat="1" x14ac:dyDescent="0.25">
      <c r="A29" s="157">
        <v>44164</v>
      </c>
      <c r="B29" s="158">
        <v>521.74</v>
      </c>
      <c r="C29" s="159" t="s">
        <v>241</v>
      </c>
      <c r="D29" s="159" t="s">
        <v>190</v>
      </c>
      <c r="E29" s="160" t="s">
        <v>180</v>
      </c>
      <c r="F29" s="1"/>
    </row>
    <row r="30" spans="1:6" s="87" customFormat="1" x14ac:dyDescent="0.25">
      <c r="A30" s="157"/>
      <c r="B30" s="158">
        <v>715.65</v>
      </c>
      <c r="C30" s="159" t="s">
        <v>240</v>
      </c>
      <c r="D30" s="159" t="s">
        <v>203</v>
      </c>
      <c r="E30" s="160" t="s">
        <v>200</v>
      </c>
      <c r="F30" s="1"/>
    </row>
    <row r="31" spans="1:6" s="87" customFormat="1" x14ac:dyDescent="0.25">
      <c r="A31" s="161">
        <v>44014</v>
      </c>
      <c r="B31" s="158">
        <v>1156.52</v>
      </c>
      <c r="C31" s="162" t="s">
        <v>173</v>
      </c>
      <c r="D31" s="162" t="s">
        <v>174</v>
      </c>
      <c r="E31" s="163" t="s">
        <v>200</v>
      </c>
      <c r="F31" s="3"/>
    </row>
    <row r="32" spans="1:6" s="87" customFormat="1" x14ac:dyDescent="0.25">
      <c r="A32" s="157">
        <v>44319</v>
      </c>
      <c r="B32" s="158">
        <v>241.24</v>
      </c>
      <c r="C32" s="159" t="s">
        <v>231</v>
      </c>
      <c r="D32" s="159" t="s">
        <v>193</v>
      </c>
      <c r="E32" s="160" t="s">
        <v>192</v>
      </c>
      <c r="F32" s="1"/>
    </row>
    <row r="33" spans="1:6" s="87" customFormat="1" x14ac:dyDescent="0.25">
      <c r="A33" s="157">
        <v>44319</v>
      </c>
      <c r="B33" s="158">
        <v>28.79</v>
      </c>
      <c r="C33" s="159" t="s">
        <v>231</v>
      </c>
      <c r="D33" s="159" t="s">
        <v>211</v>
      </c>
      <c r="E33" s="160" t="s">
        <v>180</v>
      </c>
      <c r="F33" s="1"/>
    </row>
    <row r="34" spans="1:6" s="87" customFormat="1" x14ac:dyDescent="0.25">
      <c r="A34" s="157">
        <v>44319</v>
      </c>
      <c r="B34" s="158">
        <v>55.1</v>
      </c>
      <c r="C34" s="159" t="s">
        <v>231</v>
      </c>
      <c r="D34" s="159" t="s">
        <v>215</v>
      </c>
      <c r="E34" s="160" t="s">
        <v>192</v>
      </c>
      <c r="F34" s="1"/>
    </row>
    <row r="35" spans="1:6" s="87" customFormat="1" x14ac:dyDescent="0.25">
      <c r="A35" s="157">
        <v>44319</v>
      </c>
      <c r="B35" s="158">
        <v>33.67</v>
      </c>
      <c r="C35" s="159" t="s">
        <v>231</v>
      </c>
      <c r="D35" s="159" t="s">
        <v>212</v>
      </c>
      <c r="E35" s="160" t="s">
        <v>192</v>
      </c>
      <c r="F35" s="1"/>
    </row>
    <row r="36" spans="1:6" s="87" customFormat="1" x14ac:dyDescent="0.25">
      <c r="A36" s="157">
        <v>44319</v>
      </c>
      <c r="B36" s="158">
        <v>67.34</v>
      </c>
      <c r="C36" s="159" t="s">
        <v>231</v>
      </c>
      <c r="D36" s="159" t="s">
        <v>213</v>
      </c>
      <c r="E36" s="160" t="s">
        <v>192</v>
      </c>
      <c r="F36" s="1"/>
    </row>
    <row r="37" spans="1:6" s="87" customFormat="1" x14ac:dyDescent="0.25">
      <c r="A37" s="157">
        <v>44319</v>
      </c>
      <c r="B37" s="158">
        <v>51.46</v>
      </c>
      <c r="C37" s="159" t="s">
        <v>231</v>
      </c>
      <c r="D37" s="159" t="s">
        <v>214</v>
      </c>
      <c r="E37" s="160" t="s">
        <v>192</v>
      </c>
      <c r="F37" s="1"/>
    </row>
    <row r="38" spans="1:6" s="87" customFormat="1" x14ac:dyDescent="0.25">
      <c r="A38" s="157">
        <v>44319</v>
      </c>
      <c r="B38" s="158">
        <v>30.85</v>
      </c>
      <c r="C38" s="159" t="s">
        <v>231</v>
      </c>
      <c r="D38" s="159" t="s">
        <v>195</v>
      </c>
      <c r="E38" s="160" t="s">
        <v>180</v>
      </c>
      <c r="F38" s="1"/>
    </row>
    <row r="39" spans="1:6" s="87" customFormat="1" x14ac:dyDescent="0.25">
      <c r="A39" s="157">
        <v>44026</v>
      </c>
      <c r="B39" s="158">
        <v>-234.79</v>
      </c>
      <c r="C39" s="159" t="s">
        <v>184</v>
      </c>
      <c r="D39" s="159" t="s">
        <v>185</v>
      </c>
      <c r="E39" s="160" t="s">
        <v>186</v>
      </c>
      <c r="F39" s="1"/>
    </row>
    <row r="40" spans="1:6" s="87" customFormat="1" x14ac:dyDescent="0.25">
      <c r="A40" s="157">
        <v>44350</v>
      </c>
      <c r="B40" s="158">
        <v>-632.04999999999995</v>
      </c>
      <c r="C40" s="159" t="s">
        <v>197</v>
      </c>
      <c r="D40" s="159" t="s">
        <v>198</v>
      </c>
      <c r="E40" s="160" t="s">
        <v>192</v>
      </c>
      <c r="F40" s="1"/>
    </row>
    <row r="41" spans="1:6" s="87" customFormat="1" x14ac:dyDescent="0.25">
      <c r="A41" s="157"/>
      <c r="B41" s="158"/>
      <c r="C41" s="159"/>
      <c r="D41" s="159"/>
      <c r="E41" s="160"/>
      <c r="F41" s="1"/>
    </row>
    <row r="42" spans="1:6" s="87" customFormat="1" x14ac:dyDescent="0.25">
      <c r="A42" s="157"/>
      <c r="B42" s="158"/>
      <c r="C42" s="159"/>
      <c r="D42" s="159"/>
      <c r="E42" s="160"/>
      <c r="F42" s="1"/>
    </row>
    <row r="43" spans="1:6" s="87" customFormat="1" hidden="1" x14ac:dyDescent="0.25">
      <c r="A43" s="147"/>
      <c r="B43" s="148"/>
      <c r="C43" s="149"/>
      <c r="D43" s="149"/>
      <c r="E43" s="150"/>
      <c r="F43" s="1"/>
    </row>
    <row r="44" spans="1:6" ht="19.5" customHeight="1" x14ac:dyDescent="0.25">
      <c r="A44" s="107" t="s">
        <v>125</v>
      </c>
      <c r="B44" s="108">
        <f>SUM(B22:B43)</f>
        <v>1941.1700000000003</v>
      </c>
      <c r="C44" s="168" t="str">
        <f>IF(SUBTOTAL(3,B22:B43)=SUBTOTAL(103,B22:B43),'Summary and sign-off'!$A$48,'Summary and sign-off'!$A$49)</f>
        <v>Check - there are no hidden rows with data</v>
      </c>
      <c r="D44" s="183" t="str">
        <f>IF('Summary and sign-off'!F56='Summary and sign-off'!F54,'Summary and sign-off'!A51,'Summary and sign-off'!A50)</f>
        <v>Check - each entry provides sufficient information</v>
      </c>
      <c r="E44" s="183"/>
      <c r="F44" s="46"/>
    </row>
    <row r="45" spans="1:6" ht="10.5" customHeight="1" x14ac:dyDescent="0.3">
      <c r="A45" s="27"/>
      <c r="B45" s="22"/>
      <c r="C45" s="27"/>
      <c r="D45" s="27"/>
      <c r="E45" s="27"/>
      <c r="F45" s="27"/>
    </row>
    <row r="46" spans="1:6" ht="24.75" customHeight="1" x14ac:dyDescent="0.25">
      <c r="A46" s="184" t="s">
        <v>126</v>
      </c>
      <c r="B46" s="184"/>
      <c r="C46" s="184"/>
      <c r="D46" s="184"/>
      <c r="E46" s="184"/>
      <c r="F46" s="46"/>
    </row>
    <row r="47" spans="1:6" ht="27" customHeight="1" x14ac:dyDescent="0.25">
      <c r="A47" s="35" t="s">
        <v>117</v>
      </c>
      <c r="B47" s="35" t="s">
        <v>62</v>
      </c>
      <c r="C47" s="35" t="s">
        <v>127</v>
      </c>
      <c r="D47" s="35" t="s">
        <v>128</v>
      </c>
      <c r="E47" s="35" t="s">
        <v>121</v>
      </c>
      <c r="F47" s="49"/>
    </row>
    <row r="48" spans="1:6" s="87" customFormat="1" hidden="1" x14ac:dyDescent="0.25">
      <c r="A48" s="133"/>
      <c r="B48" s="134"/>
      <c r="C48" s="135"/>
      <c r="D48" s="135"/>
      <c r="E48" s="136"/>
      <c r="F48" s="1"/>
    </row>
    <row r="49" spans="1:6" s="87" customFormat="1" x14ac:dyDescent="0.25">
      <c r="A49" s="157">
        <v>44027</v>
      </c>
      <c r="B49" s="158">
        <v>9.5299999999999994</v>
      </c>
      <c r="C49" s="159" t="s">
        <v>210</v>
      </c>
      <c r="D49" s="159" t="s">
        <v>178</v>
      </c>
      <c r="E49" s="160" t="s">
        <v>180</v>
      </c>
      <c r="F49" s="1"/>
    </row>
    <row r="50" spans="1:6" s="87" customFormat="1" x14ac:dyDescent="0.25">
      <c r="A50" s="157">
        <v>44155</v>
      </c>
      <c r="B50" s="158">
        <v>34.21</v>
      </c>
      <c r="C50" s="159" t="s">
        <v>207</v>
      </c>
      <c r="D50" s="159" t="s">
        <v>178</v>
      </c>
      <c r="E50" s="160" t="s">
        <v>180</v>
      </c>
      <c r="F50" s="1"/>
    </row>
    <row r="51" spans="1:6" s="87" customFormat="1" x14ac:dyDescent="0.25">
      <c r="A51" s="157">
        <v>44159</v>
      </c>
      <c r="B51" s="158">
        <v>38.119999999999997</v>
      </c>
      <c r="C51" s="159" t="s">
        <v>206</v>
      </c>
      <c r="D51" s="159" t="s">
        <v>178</v>
      </c>
      <c r="E51" s="160" t="s">
        <v>180</v>
      </c>
      <c r="F51" s="1"/>
    </row>
    <row r="52" spans="1:6" s="87" customFormat="1" x14ac:dyDescent="0.25">
      <c r="A52" s="157">
        <v>44161</v>
      </c>
      <c r="B52" s="158">
        <v>41.48</v>
      </c>
      <c r="C52" s="159" t="s">
        <v>208</v>
      </c>
      <c r="D52" s="159" t="s">
        <v>178</v>
      </c>
      <c r="E52" s="160" t="s">
        <v>180</v>
      </c>
      <c r="F52" s="1"/>
    </row>
    <row r="53" spans="1:6" s="87" customFormat="1" x14ac:dyDescent="0.25">
      <c r="A53" s="157">
        <v>44161</v>
      </c>
      <c r="B53" s="158">
        <v>33.119999999999997</v>
      </c>
      <c r="C53" s="159" t="s">
        <v>209</v>
      </c>
      <c r="D53" s="159" t="s">
        <v>178</v>
      </c>
      <c r="E53" s="160" t="s">
        <v>180</v>
      </c>
      <c r="F53" s="1"/>
    </row>
    <row r="54" spans="1:6" s="87" customFormat="1" x14ac:dyDescent="0.25">
      <c r="A54" s="157">
        <v>44158</v>
      </c>
      <c r="B54" s="158">
        <v>15.52</v>
      </c>
      <c r="C54" s="159" t="s">
        <v>232</v>
      </c>
      <c r="D54" s="159" t="s">
        <v>178</v>
      </c>
      <c r="E54" s="160" t="s">
        <v>180</v>
      </c>
      <c r="F54" s="1"/>
    </row>
    <row r="55" spans="1:6" s="87" customFormat="1" x14ac:dyDescent="0.25">
      <c r="A55" s="157">
        <v>44237</v>
      </c>
      <c r="B55" s="158">
        <v>10.62</v>
      </c>
      <c r="C55" s="159" t="s">
        <v>233</v>
      </c>
      <c r="D55" s="159" t="s">
        <v>178</v>
      </c>
      <c r="E55" s="160" t="s">
        <v>180</v>
      </c>
      <c r="F55" s="1"/>
    </row>
    <row r="56" spans="1:6" s="87" customFormat="1" x14ac:dyDescent="0.25">
      <c r="A56" s="157">
        <v>44286</v>
      </c>
      <c r="B56" s="158">
        <v>28.34</v>
      </c>
      <c r="C56" s="159" t="s">
        <v>234</v>
      </c>
      <c r="D56" s="159" t="s">
        <v>178</v>
      </c>
      <c r="E56" s="160" t="s">
        <v>180</v>
      </c>
      <c r="F56" s="1"/>
    </row>
    <row r="57" spans="1:6" s="87" customFormat="1" x14ac:dyDescent="0.25">
      <c r="A57" s="157">
        <v>44286</v>
      </c>
      <c r="B57" s="175">
        <v>32.49</v>
      </c>
      <c r="C57" s="159" t="s">
        <v>234</v>
      </c>
      <c r="D57" s="174" t="s">
        <v>178</v>
      </c>
      <c r="E57" s="174" t="s">
        <v>180</v>
      </c>
      <c r="F57" s="1"/>
    </row>
    <row r="58" spans="1:6" s="87" customFormat="1" x14ac:dyDescent="0.25">
      <c r="A58" s="157">
        <v>44293</v>
      </c>
      <c r="B58" s="158">
        <v>30.89</v>
      </c>
      <c r="C58" s="159" t="s">
        <v>235</v>
      </c>
      <c r="D58" s="159" t="s">
        <v>178</v>
      </c>
      <c r="E58" s="160" t="s">
        <v>180</v>
      </c>
      <c r="F58" s="1"/>
    </row>
    <row r="59" spans="1:6" s="87" customFormat="1" x14ac:dyDescent="0.25">
      <c r="A59" s="157">
        <v>44293</v>
      </c>
      <c r="B59" s="158">
        <v>32.31</v>
      </c>
      <c r="C59" s="159" t="s">
        <v>235</v>
      </c>
      <c r="D59" s="159" t="s">
        <v>178</v>
      </c>
      <c r="E59" s="160" t="s">
        <v>180</v>
      </c>
      <c r="F59" s="1"/>
    </row>
    <row r="60" spans="1:6" s="87" customFormat="1" x14ac:dyDescent="0.25">
      <c r="A60" s="157">
        <v>44328</v>
      </c>
      <c r="B60" s="158">
        <v>22.34</v>
      </c>
      <c r="C60" s="159" t="s">
        <v>236</v>
      </c>
      <c r="D60" s="159" t="s">
        <v>178</v>
      </c>
      <c r="E60" s="160" t="s">
        <v>180</v>
      </c>
      <c r="F60" s="1"/>
    </row>
    <row r="61" spans="1:6" s="87" customFormat="1" x14ac:dyDescent="0.25">
      <c r="A61" s="157">
        <v>44328</v>
      </c>
      <c r="B61" s="158">
        <v>12.25</v>
      </c>
      <c r="C61" s="159" t="s">
        <v>237</v>
      </c>
      <c r="D61" s="159" t="s">
        <v>178</v>
      </c>
      <c r="E61" s="160" t="s">
        <v>180</v>
      </c>
      <c r="F61" s="1"/>
    </row>
    <row r="62" spans="1:6" s="87" customFormat="1" x14ac:dyDescent="0.25">
      <c r="A62" s="157">
        <v>44328</v>
      </c>
      <c r="B62" s="158">
        <v>12.25</v>
      </c>
      <c r="C62" s="159" t="s">
        <v>189</v>
      </c>
      <c r="D62" s="159" t="s">
        <v>216</v>
      </c>
      <c r="E62" s="160" t="s">
        <v>180</v>
      </c>
      <c r="F62" s="1"/>
    </row>
    <row r="63" spans="1:6" s="87" customFormat="1" x14ac:dyDescent="0.25">
      <c r="A63" s="157">
        <v>44334</v>
      </c>
      <c r="B63" s="158">
        <v>10.53</v>
      </c>
      <c r="C63" s="159" t="s">
        <v>238</v>
      </c>
      <c r="D63" s="159" t="s">
        <v>178</v>
      </c>
      <c r="E63" s="160" t="s">
        <v>180</v>
      </c>
      <c r="F63" s="1"/>
    </row>
    <row r="64" spans="1:6" s="87" customFormat="1" x14ac:dyDescent="0.25">
      <c r="A64" s="157"/>
      <c r="B64" s="158"/>
      <c r="C64" s="159"/>
      <c r="D64" s="159"/>
      <c r="E64" s="160"/>
      <c r="F64" s="1"/>
    </row>
    <row r="65" spans="1:6" s="87" customFormat="1" x14ac:dyDescent="0.25">
      <c r="A65" s="157"/>
      <c r="B65" s="158">
        <v>88.12</v>
      </c>
      <c r="C65" s="159" t="s">
        <v>199</v>
      </c>
      <c r="D65" s="159"/>
      <c r="E65" s="160"/>
      <c r="F65" s="1"/>
    </row>
    <row r="66" spans="1:6" s="87" customFormat="1" x14ac:dyDescent="0.25">
      <c r="A66" s="157"/>
      <c r="B66" s="158"/>
      <c r="C66" s="159"/>
      <c r="D66" s="159"/>
      <c r="E66" s="160"/>
      <c r="F66" s="1"/>
    </row>
    <row r="67" spans="1:6" s="87" customFormat="1" hidden="1" x14ac:dyDescent="0.25">
      <c r="A67" s="133"/>
      <c r="B67" s="134"/>
      <c r="C67" s="135"/>
      <c r="D67" s="135"/>
      <c r="E67" s="136"/>
      <c r="F67" s="1"/>
    </row>
    <row r="68" spans="1:6" ht="19.5" customHeight="1" x14ac:dyDescent="0.25">
      <c r="A68" s="107" t="s">
        <v>129</v>
      </c>
      <c r="B68" s="108">
        <f>SUM(B48:B67)</f>
        <v>452.12</v>
      </c>
      <c r="C68" s="168" t="str">
        <f>IF(SUBTOTAL(3,B48:B67)=SUBTOTAL(103,B48:B67),'Summary and sign-off'!$A$48,'Summary and sign-off'!$A$49)</f>
        <v>Check - there are no hidden rows with data</v>
      </c>
      <c r="D68" s="183" t="str">
        <f>IF('Summary and sign-off'!F57='Summary and sign-off'!F54,'Summary and sign-off'!A51,'Summary and sign-off'!A50)</f>
        <v>Not all lines have an entry for "Cost in NZ$" and "Type of expense"</v>
      </c>
      <c r="E68" s="183"/>
      <c r="F68" s="46"/>
    </row>
    <row r="69" spans="1:6" ht="10.5" customHeight="1" x14ac:dyDescent="0.3">
      <c r="A69" s="27"/>
      <c r="B69" s="92"/>
      <c r="C69" s="22"/>
      <c r="D69" s="27"/>
      <c r="E69" s="27"/>
      <c r="F69" s="27"/>
    </row>
    <row r="70" spans="1:6" ht="34.5" customHeight="1" x14ac:dyDescent="0.25">
      <c r="A70" s="50" t="s">
        <v>130</v>
      </c>
      <c r="B70" s="93">
        <f>B18+B44+B68</f>
        <v>2393.2900000000004</v>
      </c>
      <c r="C70" s="51"/>
      <c r="D70" s="51"/>
      <c r="E70" s="51"/>
      <c r="F70" s="26"/>
    </row>
    <row r="71" spans="1:6" ht="13" x14ac:dyDescent="0.3">
      <c r="A71" s="27"/>
      <c r="B71" s="22"/>
      <c r="C71" s="27"/>
      <c r="D71" s="27"/>
      <c r="E71" s="27"/>
      <c r="F71" s="27"/>
    </row>
    <row r="72" spans="1:6" ht="13" x14ac:dyDescent="0.3">
      <c r="A72" s="52" t="s">
        <v>73</v>
      </c>
      <c r="B72" s="25"/>
      <c r="C72" s="26"/>
      <c r="D72" s="26"/>
      <c r="E72" s="26"/>
      <c r="F72" s="27"/>
    </row>
    <row r="73" spans="1:6" ht="12.65" customHeight="1" x14ac:dyDescent="0.25">
      <c r="A73" s="23" t="s">
        <v>131</v>
      </c>
      <c r="B73" s="53"/>
      <c r="C73" s="53"/>
      <c r="D73" s="32"/>
      <c r="E73" s="32"/>
      <c r="F73" s="27"/>
    </row>
    <row r="74" spans="1:6" ht="13" customHeight="1" x14ac:dyDescent="0.25">
      <c r="A74" s="31" t="s">
        <v>132</v>
      </c>
      <c r="B74" s="27"/>
      <c r="C74" s="32"/>
      <c r="D74" s="27"/>
      <c r="E74" s="32"/>
      <c r="F74" s="27"/>
    </row>
    <row r="75" spans="1:6" x14ac:dyDescent="0.25">
      <c r="A75" s="31" t="s">
        <v>133</v>
      </c>
      <c r="B75" s="32"/>
      <c r="C75" s="32"/>
      <c r="D75" s="32"/>
      <c r="E75" s="54"/>
      <c r="F75" s="46"/>
    </row>
    <row r="76" spans="1:6" ht="13" x14ac:dyDescent="0.3">
      <c r="A76" s="23" t="s">
        <v>79</v>
      </c>
      <c r="B76" s="25"/>
      <c r="C76" s="26"/>
      <c r="D76" s="26"/>
      <c r="E76" s="26"/>
      <c r="F76" s="27"/>
    </row>
    <row r="77" spans="1:6" ht="13" customHeight="1" x14ac:dyDescent="0.25">
      <c r="A77" s="31" t="s">
        <v>134</v>
      </c>
      <c r="B77" s="27"/>
      <c r="C77" s="32"/>
      <c r="D77" s="27"/>
      <c r="E77" s="32"/>
      <c r="F77" s="27"/>
    </row>
    <row r="78" spans="1:6" x14ac:dyDescent="0.25">
      <c r="A78" s="31" t="s">
        <v>135</v>
      </c>
      <c r="B78" s="32"/>
      <c r="C78" s="32"/>
      <c r="D78" s="32"/>
      <c r="E78" s="54"/>
      <c r="F78" s="46"/>
    </row>
    <row r="79" spans="1:6" x14ac:dyDescent="0.25">
      <c r="A79" s="36" t="s">
        <v>136</v>
      </c>
      <c r="B79" s="36"/>
      <c r="C79" s="36"/>
      <c r="D79" s="36"/>
      <c r="E79" s="54"/>
      <c r="F79" s="46"/>
    </row>
    <row r="80" spans="1:6" x14ac:dyDescent="0.25">
      <c r="A80" s="40"/>
      <c r="B80" s="27"/>
      <c r="C80" s="27"/>
      <c r="D80" s="27"/>
      <c r="E80" s="46"/>
      <c r="F80" s="46"/>
    </row>
    <row r="81" spans="1:6" hidden="1" x14ac:dyDescent="0.25">
      <c r="A81" s="40"/>
      <c r="B81" s="27"/>
      <c r="C81" s="27"/>
      <c r="D81" s="27"/>
      <c r="E81" s="46"/>
      <c r="F81" s="46"/>
    </row>
    <row r="82" spans="1:6" x14ac:dyDescent="0.25"/>
    <row r="83" spans="1:6" x14ac:dyDescent="0.25"/>
    <row r="84" spans="1:6" x14ac:dyDescent="0.25"/>
    <row r="85" spans="1:6" x14ac:dyDescent="0.25"/>
    <row r="86" spans="1:6" ht="12.75" hidden="1" customHeight="1" x14ac:dyDescent="0.25"/>
    <row r="87" spans="1:6" x14ac:dyDescent="0.25"/>
    <row r="88" spans="1:6" x14ac:dyDescent="0.25"/>
    <row r="89" spans="1:6" hidden="1" x14ac:dyDescent="0.25">
      <c r="A89" s="55"/>
      <c r="B89" s="46"/>
      <c r="C89" s="46"/>
      <c r="D89" s="46"/>
      <c r="E89" s="46"/>
      <c r="F89" s="46"/>
    </row>
    <row r="90" spans="1:6" hidden="1" x14ac:dyDescent="0.25">
      <c r="A90" s="55"/>
      <c r="B90" s="46"/>
      <c r="C90" s="46"/>
      <c r="D90" s="46"/>
      <c r="E90" s="46"/>
      <c r="F90" s="46"/>
    </row>
    <row r="91" spans="1:6" hidden="1" x14ac:dyDescent="0.25">
      <c r="A91" s="55"/>
      <c r="B91" s="46"/>
      <c r="C91" s="46"/>
      <c r="D91" s="46"/>
      <c r="E91" s="46"/>
      <c r="F91" s="46"/>
    </row>
    <row r="92" spans="1:6" hidden="1" x14ac:dyDescent="0.25">
      <c r="A92" s="55"/>
      <c r="B92" s="46"/>
      <c r="C92" s="46"/>
      <c r="D92" s="46"/>
      <c r="E92" s="46"/>
      <c r="F92" s="46"/>
    </row>
    <row r="93" spans="1:6" hidden="1" x14ac:dyDescent="0.25">
      <c r="A93" s="55"/>
      <c r="B93" s="46"/>
      <c r="C93" s="46"/>
      <c r="D93" s="46"/>
      <c r="E93" s="46"/>
      <c r="F93" s="46"/>
    </row>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sheetData>
  <sheetProtection sheet="1" formatCells="0" formatRows="0" insertColumns="0" insertRows="0" deleteRows="0"/>
  <mergeCells count="15">
    <mergeCell ref="B7:E7"/>
    <mergeCell ref="B5:E5"/>
    <mergeCell ref="D68:E68"/>
    <mergeCell ref="A1:E1"/>
    <mergeCell ref="A20:E20"/>
    <mergeCell ref="A46:E46"/>
    <mergeCell ref="B2:E2"/>
    <mergeCell ref="B3:E3"/>
    <mergeCell ref="B4:E4"/>
    <mergeCell ref="A8:E8"/>
    <mergeCell ref="A9:E9"/>
    <mergeCell ref="B6:E6"/>
    <mergeCell ref="D18:E18"/>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42:A43 A12 A17 A48 A6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A41 A49:A66 A13:A1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2020 - 2021&amp;RWorksheet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B22:B43 B48:B67 B12:B17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9" sqref="A9:E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9" t="s">
        <v>109</v>
      </c>
      <c r="B1" s="179"/>
      <c r="C1" s="179"/>
      <c r="D1" s="179"/>
      <c r="E1" s="179"/>
      <c r="F1" s="38"/>
    </row>
    <row r="2" spans="1:6" ht="21" customHeight="1" x14ac:dyDescent="0.25">
      <c r="A2" s="4" t="s">
        <v>52</v>
      </c>
      <c r="B2" s="182" t="str">
        <f>'Summary and sign-off'!B2:F2</f>
        <v>Health Quality and Safety Commission</v>
      </c>
      <c r="C2" s="182"/>
      <c r="D2" s="182"/>
      <c r="E2" s="182"/>
      <c r="F2" s="38"/>
    </row>
    <row r="3" spans="1:6" ht="21" customHeight="1" x14ac:dyDescent="0.25">
      <c r="A3" s="4" t="s">
        <v>110</v>
      </c>
      <c r="B3" s="182" t="str">
        <f>'Summary and sign-off'!B3:F3</f>
        <v>Dr Janice Wilson</v>
      </c>
      <c r="C3" s="182"/>
      <c r="D3" s="182"/>
      <c r="E3" s="182"/>
      <c r="F3" s="38"/>
    </row>
    <row r="4" spans="1:6" ht="21" customHeight="1" x14ac:dyDescent="0.25">
      <c r="A4" s="4" t="s">
        <v>111</v>
      </c>
      <c r="B4" s="182">
        <f>'Summary and sign-off'!B4:F4</f>
        <v>44013</v>
      </c>
      <c r="C4" s="182"/>
      <c r="D4" s="182"/>
      <c r="E4" s="182"/>
      <c r="F4" s="38"/>
    </row>
    <row r="5" spans="1:6" ht="21" customHeight="1" x14ac:dyDescent="0.25">
      <c r="A5" s="4" t="s">
        <v>112</v>
      </c>
      <c r="B5" s="182">
        <f>'Summary and sign-off'!B5:F5</f>
        <v>44377</v>
      </c>
      <c r="C5" s="182"/>
      <c r="D5" s="182"/>
      <c r="E5" s="182"/>
      <c r="F5" s="38"/>
    </row>
    <row r="6" spans="1:6" ht="21" customHeight="1" x14ac:dyDescent="0.25">
      <c r="A6" s="4" t="s">
        <v>113</v>
      </c>
      <c r="B6" s="177" t="s">
        <v>81</v>
      </c>
      <c r="C6" s="177"/>
      <c r="D6" s="177"/>
      <c r="E6" s="177"/>
      <c r="F6" s="38"/>
    </row>
    <row r="7" spans="1:6" ht="21" customHeight="1" x14ac:dyDescent="0.25">
      <c r="A7" s="4" t="s">
        <v>56</v>
      </c>
      <c r="B7" s="177" t="s">
        <v>83</v>
      </c>
      <c r="C7" s="177"/>
      <c r="D7" s="177"/>
      <c r="E7" s="177"/>
      <c r="F7" s="38"/>
    </row>
    <row r="8" spans="1:6" ht="35.25" customHeight="1" x14ac:dyDescent="0.35">
      <c r="A8" s="192" t="s">
        <v>137</v>
      </c>
      <c r="B8" s="192"/>
      <c r="C8" s="193"/>
      <c r="D8" s="193"/>
      <c r="E8" s="193"/>
      <c r="F8" s="42"/>
    </row>
    <row r="9" spans="1:6" ht="35.25" customHeight="1" x14ac:dyDescent="0.35">
      <c r="A9" s="190" t="s">
        <v>138</v>
      </c>
      <c r="B9" s="191"/>
      <c r="C9" s="191"/>
      <c r="D9" s="191"/>
      <c r="E9" s="191"/>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2"/>
      <c r="D12" s="162"/>
      <c r="E12" s="163"/>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ht="13" x14ac:dyDescent="0.25">
      <c r="A15" s="172" t="s">
        <v>171</v>
      </c>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83" t="str">
        <f>IF('Summary and sign-off'!F58='Summary and sign-off'!F54,'Summary and sign-off'!A51,'Summary and sign-off'!A50)</f>
        <v>Check - each entry provides sufficient information</v>
      </c>
      <c r="E25" s="183"/>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2020 - 2021&amp;RWorksheet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91"/>
  <sheetViews>
    <sheetView zoomScaleNormal="100" workbookViewId="0">
      <selection activeCell="F10" sqref="F10"/>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9" t="s">
        <v>109</v>
      </c>
      <c r="B1" s="179"/>
      <c r="C1" s="179"/>
      <c r="D1" s="179"/>
      <c r="E1" s="179"/>
      <c r="F1" s="24"/>
    </row>
    <row r="2" spans="1:6" ht="21" customHeight="1" x14ac:dyDescent="0.25">
      <c r="A2" s="4" t="s">
        <v>52</v>
      </c>
      <c r="B2" s="182" t="str">
        <f>'Summary and sign-off'!B2:F2</f>
        <v>Health Quality and Safety Commission</v>
      </c>
      <c r="C2" s="182"/>
      <c r="D2" s="182"/>
      <c r="E2" s="182"/>
      <c r="F2" s="24"/>
    </row>
    <row r="3" spans="1:6" ht="21" customHeight="1" x14ac:dyDescent="0.25">
      <c r="A3" s="4" t="s">
        <v>110</v>
      </c>
      <c r="B3" s="182" t="str">
        <f>'Summary and sign-off'!B3:F3</f>
        <v>Dr Janice Wilson</v>
      </c>
      <c r="C3" s="182"/>
      <c r="D3" s="182"/>
      <c r="E3" s="182"/>
      <c r="F3" s="24"/>
    </row>
    <row r="4" spans="1:6" ht="21" customHeight="1" x14ac:dyDescent="0.25">
      <c r="A4" s="4" t="s">
        <v>111</v>
      </c>
      <c r="B4" s="182">
        <f>'Summary and sign-off'!B4:F4</f>
        <v>44013</v>
      </c>
      <c r="C4" s="182"/>
      <c r="D4" s="182"/>
      <c r="E4" s="182"/>
      <c r="F4" s="24"/>
    </row>
    <row r="5" spans="1:6" ht="21" customHeight="1" x14ac:dyDescent="0.25">
      <c r="A5" s="4" t="s">
        <v>112</v>
      </c>
      <c r="B5" s="182">
        <f>'Summary and sign-off'!B5:F5</f>
        <v>44377</v>
      </c>
      <c r="C5" s="182"/>
      <c r="D5" s="182"/>
      <c r="E5" s="182"/>
      <c r="F5" s="24"/>
    </row>
    <row r="6" spans="1:6" ht="21" customHeight="1" x14ac:dyDescent="0.25">
      <c r="A6" s="4" t="s">
        <v>113</v>
      </c>
      <c r="B6" s="177" t="s">
        <v>81</v>
      </c>
      <c r="C6" s="177"/>
      <c r="D6" s="177"/>
      <c r="E6" s="177"/>
      <c r="F6" s="34"/>
    </row>
    <row r="7" spans="1:6" ht="21" customHeight="1" x14ac:dyDescent="0.25">
      <c r="A7" s="4" t="s">
        <v>56</v>
      </c>
      <c r="B7" s="177" t="s">
        <v>83</v>
      </c>
      <c r="C7" s="177"/>
      <c r="D7" s="177"/>
      <c r="E7" s="177"/>
      <c r="F7" s="34"/>
    </row>
    <row r="8" spans="1:6" ht="35.25" customHeight="1" x14ac:dyDescent="0.25">
      <c r="A8" s="186" t="s">
        <v>147</v>
      </c>
      <c r="B8" s="186"/>
      <c r="C8" s="193"/>
      <c r="D8" s="193"/>
      <c r="E8" s="193"/>
      <c r="F8" s="24"/>
    </row>
    <row r="9" spans="1:6" ht="35.25" customHeight="1" x14ac:dyDescent="0.25">
      <c r="A9" s="194" t="s">
        <v>148</v>
      </c>
      <c r="B9" s="195"/>
      <c r="C9" s="195"/>
      <c r="D9" s="195"/>
      <c r="E9" s="195"/>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row r="13" spans="1:6" s="87" customFormat="1" x14ac:dyDescent="0.25">
      <c r="A13" s="161">
        <v>44118</v>
      </c>
      <c r="B13" s="158">
        <v>173.04</v>
      </c>
      <c r="C13" s="162" t="s">
        <v>202</v>
      </c>
      <c r="D13" s="162" t="s">
        <v>179</v>
      </c>
      <c r="E13" s="163" t="s">
        <v>192</v>
      </c>
      <c r="F13" s="3"/>
    </row>
    <row r="14" spans="1:6" s="87" customFormat="1" x14ac:dyDescent="0.25">
      <c r="A14" s="161">
        <v>44046</v>
      </c>
      <c r="B14" s="158">
        <v>33</v>
      </c>
      <c r="C14" s="162" t="s">
        <v>217</v>
      </c>
      <c r="D14" s="171" t="s">
        <v>218</v>
      </c>
      <c r="E14" s="163"/>
      <c r="F14" s="3"/>
    </row>
    <row r="15" spans="1:6" s="87" customFormat="1" x14ac:dyDescent="0.25">
      <c r="A15" s="161">
        <v>44442</v>
      </c>
      <c r="B15" s="158">
        <v>35.770000000000003</v>
      </c>
      <c r="C15" s="162" t="s">
        <v>217</v>
      </c>
      <c r="D15" s="171" t="s">
        <v>220</v>
      </c>
      <c r="E15" s="163"/>
      <c r="F15" s="3"/>
    </row>
    <row r="16" spans="1:6" s="87" customFormat="1" x14ac:dyDescent="0.25">
      <c r="A16" s="161">
        <v>44107</v>
      </c>
      <c r="B16" s="158">
        <v>33.17</v>
      </c>
      <c r="C16" s="162" t="s">
        <v>217</v>
      </c>
      <c r="D16" s="170" t="s">
        <v>219</v>
      </c>
      <c r="E16" s="163"/>
      <c r="F16" s="3"/>
    </row>
    <row r="17" spans="1:6" s="87" customFormat="1" x14ac:dyDescent="0.25">
      <c r="A17" s="161">
        <v>44138</v>
      </c>
      <c r="B17" s="158">
        <v>33.68</v>
      </c>
      <c r="C17" s="162" t="s">
        <v>217</v>
      </c>
      <c r="D17" s="171" t="s">
        <v>222</v>
      </c>
      <c r="E17" s="163"/>
      <c r="F17" s="3"/>
    </row>
    <row r="18" spans="1:6" s="87" customFormat="1" x14ac:dyDescent="0.25">
      <c r="A18" s="161">
        <v>44168</v>
      </c>
      <c r="B18" s="158">
        <v>34.39</v>
      </c>
      <c r="C18" s="162" t="s">
        <v>217</v>
      </c>
      <c r="D18" s="170" t="s">
        <v>221</v>
      </c>
      <c r="E18" s="163"/>
      <c r="F18" s="3"/>
    </row>
    <row r="19" spans="1:6" s="87" customFormat="1" x14ac:dyDescent="0.25">
      <c r="A19" s="161">
        <v>44197</v>
      </c>
      <c r="B19" s="158">
        <v>840</v>
      </c>
      <c r="C19" s="162" t="s">
        <v>182</v>
      </c>
      <c r="D19" s="169" t="s">
        <v>176</v>
      </c>
      <c r="E19" s="163"/>
      <c r="F19" s="3"/>
    </row>
    <row r="20" spans="1:6" s="87" customFormat="1" x14ac:dyDescent="0.25">
      <c r="A20" s="161">
        <v>44199</v>
      </c>
      <c r="B20" s="158">
        <v>33.78</v>
      </c>
      <c r="C20" s="162" t="s">
        <v>217</v>
      </c>
      <c r="D20" s="169" t="s">
        <v>223</v>
      </c>
      <c r="E20" s="163"/>
      <c r="F20" s="3"/>
    </row>
    <row r="21" spans="1:6" s="87" customFormat="1" x14ac:dyDescent="0.25">
      <c r="A21" s="161">
        <v>44210</v>
      </c>
      <c r="B21" s="158">
        <v>473.91</v>
      </c>
      <c r="C21" s="162" t="s">
        <v>177</v>
      </c>
      <c r="D21" s="162" t="s">
        <v>176</v>
      </c>
      <c r="E21" s="163"/>
      <c r="F21" s="3"/>
    </row>
    <row r="22" spans="1:6" s="87" customFormat="1" x14ac:dyDescent="0.25">
      <c r="A22" s="161">
        <v>44230</v>
      </c>
      <c r="B22" s="158">
        <v>33.78</v>
      </c>
      <c r="C22" s="162" t="s">
        <v>217</v>
      </c>
      <c r="D22" s="170" t="s">
        <v>224</v>
      </c>
      <c r="E22" s="163"/>
      <c r="F22" s="3"/>
    </row>
    <row r="23" spans="1:6" s="87" customFormat="1" x14ac:dyDescent="0.25">
      <c r="A23" s="161">
        <v>44250</v>
      </c>
      <c r="B23" s="158">
        <v>768.21</v>
      </c>
      <c r="C23" s="162" t="s">
        <v>183</v>
      </c>
      <c r="D23" s="170" t="s">
        <v>176</v>
      </c>
      <c r="E23" s="163"/>
      <c r="F23" s="3"/>
    </row>
    <row r="24" spans="1:6" s="87" customFormat="1" x14ac:dyDescent="0.25">
      <c r="A24" s="161">
        <v>44258</v>
      </c>
      <c r="B24" s="158">
        <v>33.51</v>
      </c>
      <c r="C24" s="162" t="s">
        <v>217</v>
      </c>
      <c r="D24" s="170" t="s">
        <v>225</v>
      </c>
      <c r="E24" s="163"/>
      <c r="F24" s="3"/>
    </row>
    <row r="25" spans="1:6" s="87" customFormat="1" x14ac:dyDescent="0.25">
      <c r="A25" s="161">
        <v>44289</v>
      </c>
      <c r="B25" s="158">
        <v>33.340000000000003</v>
      </c>
      <c r="C25" s="162" t="s">
        <v>217</v>
      </c>
      <c r="D25" s="171" t="s">
        <v>226</v>
      </c>
      <c r="E25" s="163"/>
      <c r="F25" s="3"/>
    </row>
    <row r="26" spans="1:6" s="87" customFormat="1" ht="25" x14ac:dyDescent="0.25">
      <c r="A26" s="161">
        <v>44314</v>
      </c>
      <c r="B26" s="158">
        <v>1047.74</v>
      </c>
      <c r="C26" s="162" t="s">
        <v>239</v>
      </c>
      <c r="D26" s="162" t="s">
        <v>174</v>
      </c>
      <c r="E26" s="163" t="s">
        <v>201</v>
      </c>
      <c r="F26" s="3"/>
    </row>
    <row r="27" spans="1:6" s="87" customFormat="1" x14ac:dyDescent="0.25">
      <c r="A27" s="161">
        <v>44319</v>
      </c>
      <c r="B27" s="158">
        <v>33</v>
      </c>
      <c r="C27" s="162" t="s">
        <v>217</v>
      </c>
      <c r="D27" s="170" t="s">
        <v>227</v>
      </c>
      <c r="E27" s="163"/>
      <c r="F27" s="3"/>
    </row>
    <row r="28" spans="1:6" s="87" customFormat="1" x14ac:dyDescent="0.25">
      <c r="A28" s="161">
        <v>44344</v>
      </c>
      <c r="B28" s="158">
        <v>1060.8699999999999</v>
      </c>
      <c r="C28" s="162" t="s">
        <v>181</v>
      </c>
      <c r="D28" s="162" t="s">
        <v>174</v>
      </c>
      <c r="E28" s="163" t="s">
        <v>175</v>
      </c>
      <c r="F28" s="3"/>
    </row>
    <row r="29" spans="1:6" s="87" customFormat="1" x14ac:dyDescent="0.25">
      <c r="A29" s="161">
        <v>44350</v>
      </c>
      <c r="B29" s="158">
        <v>33.17</v>
      </c>
      <c r="C29" s="162" t="s">
        <v>217</v>
      </c>
      <c r="D29" s="170" t="s">
        <v>228</v>
      </c>
      <c r="E29" s="163"/>
      <c r="F29" s="3"/>
    </row>
    <row r="30" spans="1:6" s="87" customFormat="1" x14ac:dyDescent="0.25">
      <c r="A30" s="161">
        <v>44362</v>
      </c>
      <c r="B30" s="158">
        <v>310.87</v>
      </c>
      <c r="C30" s="162" t="s">
        <v>187</v>
      </c>
      <c r="D30" s="162" t="s">
        <v>188</v>
      </c>
      <c r="E30" s="163" t="s">
        <v>175</v>
      </c>
      <c r="F30" s="3"/>
    </row>
    <row r="31" spans="1:6" s="87" customFormat="1" x14ac:dyDescent="0.25">
      <c r="A31" s="161">
        <v>44380</v>
      </c>
      <c r="B31" s="158">
        <v>34.22</v>
      </c>
      <c r="C31" s="162" t="s">
        <v>217</v>
      </c>
      <c r="D31" s="170" t="s">
        <v>229</v>
      </c>
      <c r="E31" s="163"/>
      <c r="F31" s="3"/>
    </row>
    <row r="32" spans="1:6" s="87" customFormat="1" x14ac:dyDescent="0.25">
      <c r="A32" s="157"/>
      <c r="B32" s="158"/>
      <c r="C32" s="162"/>
      <c r="D32" s="162"/>
      <c r="E32" s="163"/>
      <c r="F32" s="3"/>
    </row>
    <row r="33" spans="1:6" s="87" customFormat="1" x14ac:dyDescent="0.25">
      <c r="A33" s="157"/>
      <c r="B33" s="158"/>
      <c r="C33" s="162"/>
      <c r="D33" s="162"/>
      <c r="E33" s="163"/>
      <c r="F33" s="3"/>
    </row>
    <row r="34" spans="1:6" s="87" customFormat="1" x14ac:dyDescent="0.25">
      <c r="A34" s="157"/>
      <c r="B34" s="158"/>
      <c r="C34" s="162"/>
      <c r="D34" s="162"/>
      <c r="E34" s="163"/>
      <c r="F34" s="3"/>
    </row>
    <row r="35" spans="1:6" s="87" customFormat="1" x14ac:dyDescent="0.25">
      <c r="A35" s="161"/>
      <c r="B35" s="158"/>
      <c r="C35" s="162"/>
      <c r="D35" s="162"/>
      <c r="E35" s="163"/>
      <c r="F35" s="3"/>
    </row>
    <row r="36" spans="1:6" s="87" customFormat="1" x14ac:dyDescent="0.25">
      <c r="A36" s="161"/>
      <c r="B36" s="158"/>
      <c r="C36" s="162"/>
      <c r="D36" s="162"/>
      <c r="E36" s="163"/>
      <c r="F36" s="3"/>
    </row>
    <row r="37" spans="1:6" s="87" customFormat="1" hidden="1" x14ac:dyDescent="0.25">
      <c r="A37" s="137"/>
      <c r="B37" s="134"/>
      <c r="C37" s="138"/>
      <c r="D37" s="138"/>
      <c r="E37" s="139"/>
      <c r="F37" s="3"/>
    </row>
    <row r="38" spans="1:6" ht="34.5" customHeight="1" x14ac:dyDescent="0.25">
      <c r="A38" s="88" t="s">
        <v>151</v>
      </c>
      <c r="B38" s="97">
        <f>SUM(B11:B37)</f>
        <v>5079.4500000000007</v>
      </c>
      <c r="C38" s="106" t="str">
        <f>IF(SUBTOTAL(3,B11:B37)=SUBTOTAL(103,B11:B37),'Summary and sign-off'!$A$48,'Summary and sign-off'!$A$49)</f>
        <v>Check - there are no hidden rows with data</v>
      </c>
      <c r="D38" s="183" t="str">
        <f>IF('Summary and sign-off'!F59='Summary and sign-off'!F54,'Summary and sign-off'!A51,'Summary and sign-off'!A50)</f>
        <v>Check - each entry provides sufficient information</v>
      </c>
      <c r="E38" s="183"/>
      <c r="F38" s="37"/>
    </row>
    <row r="39" spans="1:6" ht="14.15" customHeight="1" x14ac:dyDescent="0.25">
      <c r="A39" s="38"/>
      <c r="B39" s="27"/>
      <c r="C39" s="20"/>
      <c r="D39" s="20"/>
      <c r="E39" s="20"/>
      <c r="F39" s="24"/>
    </row>
    <row r="40" spans="1:6" ht="13" x14ac:dyDescent="0.3">
      <c r="A40" s="21" t="s">
        <v>152</v>
      </c>
      <c r="B40" s="20"/>
      <c r="C40" s="20"/>
      <c r="D40" s="20"/>
      <c r="E40" s="20"/>
      <c r="F40" s="24"/>
    </row>
    <row r="41" spans="1:6" ht="12.65" customHeight="1" x14ac:dyDescent="0.25">
      <c r="A41" s="23" t="s">
        <v>131</v>
      </c>
      <c r="B41" s="20"/>
      <c r="C41" s="20"/>
      <c r="D41" s="20"/>
      <c r="E41" s="20"/>
      <c r="F41" s="24"/>
    </row>
    <row r="42" spans="1:6" ht="13" x14ac:dyDescent="0.3">
      <c r="A42" s="23" t="s">
        <v>79</v>
      </c>
      <c r="B42" s="25"/>
      <c r="C42" s="26"/>
      <c r="D42" s="26"/>
      <c r="E42" s="26"/>
      <c r="F42" s="27"/>
    </row>
    <row r="43" spans="1:6" x14ac:dyDescent="0.25">
      <c r="A43" s="31" t="s">
        <v>145</v>
      </c>
      <c r="B43" s="32"/>
      <c r="C43" s="27"/>
      <c r="D43" s="27"/>
      <c r="E43" s="27"/>
      <c r="F43" s="27"/>
    </row>
    <row r="44" spans="1:6" ht="12.75" customHeight="1" x14ac:dyDescent="0.25">
      <c r="A44" s="31" t="s">
        <v>146</v>
      </c>
      <c r="B44" s="39"/>
      <c r="C44" s="33"/>
      <c r="D44" s="33"/>
      <c r="E44" s="33"/>
      <c r="F44" s="33"/>
    </row>
    <row r="45" spans="1:6" x14ac:dyDescent="0.25">
      <c r="A45" s="38"/>
      <c r="B45" s="40"/>
      <c r="C45" s="20"/>
      <c r="D45" s="20"/>
      <c r="E45" s="20"/>
      <c r="F45" s="38"/>
    </row>
    <row r="46" spans="1:6" hidden="1" x14ac:dyDescent="0.25">
      <c r="A46" s="20"/>
      <c r="B46" s="20"/>
      <c r="C46" s="20"/>
      <c r="D46" s="20"/>
      <c r="E46" s="38"/>
    </row>
    <row r="47" spans="1:6" ht="12.75" hidden="1" customHeight="1" x14ac:dyDescent="0.25"/>
    <row r="48" spans="1:6" hidden="1" x14ac:dyDescent="0.25">
      <c r="A48" s="41"/>
      <c r="B48" s="41"/>
      <c r="C48" s="41"/>
      <c r="D48" s="41"/>
      <c r="E48" s="41"/>
      <c r="F48" s="24"/>
    </row>
    <row r="49" spans="1:6" hidden="1" x14ac:dyDescent="0.25">
      <c r="A49" s="41"/>
      <c r="B49" s="41"/>
      <c r="C49" s="41"/>
      <c r="D49" s="41"/>
      <c r="E49" s="41"/>
      <c r="F49" s="24"/>
    </row>
    <row r="50" spans="1:6" hidden="1" x14ac:dyDescent="0.25">
      <c r="A50" s="41"/>
      <c r="B50" s="41"/>
      <c r="C50" s="41"/>
      <c r="D50" s="41"/>
      <c r="E50" s="41"/>
      <c r="F50" s="24"/>
    </row>
    <row r="51" spans="1:6" hidden="1" x14ac:dyDescent="0.25">
      <c r="A51" s="41"/>
      <c r="B51" s="41"/>
      <c r="C51" s="41"/>
      <c r="D51" s="41"/>
      <c r="E51" s="41"/>
      <c r="F51" s="24"/>
    </row>
    <row r="52" spans="1:6" hidden="1" x14ac:dyDescent="0.25">
      <c r="A52" s="41"/>
      <c r="B52" s="41"/>
      <c r="C52" s="41"/>
      <c r="D52" s="41"/>
      <c r="E52" s="41"/>
      <c r="F52" s="24"/>
    </row>
    <row r="53" spans="1:6" x14ac:dyDescent="0.25"/>
    <row r="54" spans="1:6" x14ac:dyDescent="0.25"/>
    <row r="55" spans="1:6" x14ac:dyDescent="0.25"/>
    <row r="56" spans="1:6" x14ac:dyDescent="0.25"/>
    <row r="57" spans="1:6" x14ac:dyDescent="0.25"/>
    <row r="58" spans="1:6" x14ac:dyDescent="0.25"/>
    <row r="59" spans="1:6" x14ac:dyDescent="0.25"/>
    <row r="60" spans="1:6" x14ac:dyDescent="0.25"/>
    <row r="61" spans="1:6" x14ac:dyDescent="0.25"/>
    <row r="62" spans="1:6" x14ac:dyDescent="0.25"/>
    <row r="63" spans="1:6" x14ac:dyDescent="0.25"/>
    <row r="64" spans="1:6"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sheetData>
  <sheetProtection sheet="1" formatCells="0" insertRows="0" deleteRows="0"/>
  <mergeCells count="10">
    <mergeCell ref="D38:E3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 A11 A13: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2 A33 A34 A35 A3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2020 - 2021&amp;RWorksheet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B13:B37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10" sqref="G10"/>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9" t="s">
        <v>153</v>
      </c>
      <c r="B1" s="179"/>
      <c r="C1" s="179"/>
      <c r="D1" s="179"/>
      <c r="E1" s="179"/>
      <c r="F1" s="179"/>
    </row>
    <row r="2" spans="1:6" ht="21" customHeight="1" x14ac:dyDescent="0.25">
      <c r="A2" s="4" t="s">
        <v>52</v>
      </c>
      <c r="B2" s="182" t="str">
        <f>'Summary and sign-off'!B2:F2</f>
        <v>Health Quality and Safety Commission</v>
      </c>
      <c r="C2" s="182"/>
      <c r="D2" s="182"/>
      <c r="E2" s="182"/>
      <c r="F2" s="182"/>
    </row>
    <row r="3" spans="1:6" ht="21" customHeight="1" x14ac:dyDescent="0.25">
      <c r="A3" s="4" t="s">
        <v>110</v>
      </c>
      <c r="B3" s="182" t="str">
        <f>'Summary and sign-off'!B3:F3</f>
        <v>Dr Janice Wilson</v>
      </c>
      <c r="C3" s="182"/>
      <c r="D3" s="182"/>
      <c r="E3" s="182"/>
      <c r="F3" s="182"/>
    </row>
    <row r="4" spans="1:6" ht="21" customHeight="1" x14ac:dyDescent="0.25">
      <c r="A4" s="4" t="s">
        <v>111</v>
      </c>
      <c r="B4" s="182">
        <f>'Summary and sign-off'!B4:F4</f>
        <v>44013</v>
      </c>
      <c r="C4" s="182"/>
      <c r="D4" s="182"/>
      <c r="E4" s="182"/>
      <c r="F4" s="182"/>
    </row>
    <row r="5" spans="1:6" ht="21" customHeight="1" x14ac:dyDescent="0.25">
      <c r="A5" s="4" t="s">
        <v>112</v>
      </c>
      <c r="B5" s="182">
        <f>'Summary and sign-off'!B5:F5</f>
        <v>44377</v>
      </c>
      <c r="C5" s="182"/>
      <c r="D5" s="182"/>
      <c r="E5" s="182"/>
      <c r="F5" s="182"/>
    </row>
    <row r="6" spans="1:6" ht="21" customHeight="1" x14ac:dyDescent="0.25">
      <c r="A6" s="4" t="s">
        <v>154</v>
      </c>
      <c r="B6" s="177" t="s">
        <v>81</v>
      </c>
      <c r="C6" s="177"/>
      <c r="D6" s="177"/>
      <c r="E6" s="177"/>
      <c r="F6" s="177"/>
    </row>
    <row r="7" spans="1:6" ht="21" customHeight="1" x14ac:dyDescent="0.25">
      <c r="A7" s="4" t="s">
        <v>56</v>
      </c>
      <c r="B7" s="177" t="s">
        <v>83</v>
      </c>
      <c r="C7" s="177"/>
      <c r="D7" s="177"/>
      <c r="E7" s="177"/>
      <c r="F7" s="177"/>
    </row>
    <row r="8" spans="1:6" ht="36" customHeight="1" x14ac:dyDescent="0.25">
      <c r="A8" s="186" t="s">
        <v>155</v>
      </c>
      <c r="B8" s="186"/>
      <c r="C8" s="186"/>
      <c r="D8" s="186"/>
      <c r="E8" s="186"/>
      <c r="F8" s="186"/>
    </row>
    <row r="9" spans="1:6" ht="36" customHeight="1" x14ac:dyDescent="0.25">
      <c r="A9" s="194" t="s">
        <v>156</v>
      </c>
      <c r="B9" s="195"/>
      <c r="C9" s="195"/>
      <c r="D9" s="195"/>
      <c r="E9" s="195"/>
      <c r="F9" s="195"/>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c r="B12" s="164"/>
      <c r="C12" s="165"/>
      <c r="D12" s="164"/>
      <c r="E12" s="166"/>
      <c r="F12" s="167"/>
    </row>
    <row r="13" spans="1:6" s="87" customFormat="1" x14ac:dyDescent="0.25">
      <c r="A13" s="157"/>
      <c r="B13" s="164"/>
      <c r="C13" s="165"/>
      <c r="D13" s="164"/>
      <c r="E13" s="166"/>
      <c r="F13" s="167"/>
    </row>
    <row r="14" spans="1:6" s="87" customFormat="1" ht="13" x14ac:dyDescent="0.25">
      <c r="A14" s="172" t="s">
        <v>171</v>
      </c>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0</v>
      </c>
      <c r="D25" s="155" t="str">
        <f>IF(SUBTOTAL(3,C11:C24)=SUBTOTAL(103,C11:C24),'Summary and sign-off'!$A$48,'Summary and sign-off'!$A$49)</f>
        <v>Check - there are no hidden rows with data</v>
      </c>
      <c r="E25" s="183" t="str">
        <f>IF('Summary and sign-off'!F60='Summary and sign-off'!F54,'Summary and sign-off'!A52,'Summary and sign-off'!A50)</f>
        <v>Check - each entry provides sufficient information</v>
      </c>
      <c r="F25" s="183"/>
      <c r="G25" s="87"/>
    </row>
    <row r="26" spans="1:7" ht="25.5" customHeight="1" x14ac:dyDescent="0.35">
      <c r="A26" s="89"/>
      <c r="B26" s="90" t="s">
        <v>96</v>
      </c>
      <c r="C26" s="91">
        <f>COUNTIF(C11:C24,'Summary and sign-off'!A45)</f>
        <v>0</v>
      </c>
      <c r="D26" s="17"/>
      <c r="E26" s="18"/>
      <c r="F26" s="19"/>
    </row>
    <row r="27" spans="1:7" ht="25.5" customHeight="1" x14ac:dyDescent="0.35">
      <c r="A27" s="89"/>
      <c r="B27" s="90" t="s">
        <v>97</v>
      </c>
      <c r="C27" s="91">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2020 - 2021&amp;RWorksheet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12165527-d881-4234-97f9-ee139a3f0c3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Administrator</cp:lastModifiedBy>
  <cp:revision/>
  <cp:lastPrinted>2021-08-01T20:38:27Z</cp:lastPrinted>
  <dcterms:created xsi:type="dcterms:W3CDTF">2010-10-17T20:59:02Z</dcterms:created>
  <dcterms:modified xsi:type="dcterms:W3CDTF">2021-08-01T20:39:22Z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