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mlake\Desktop\CEO\"/>
    </mc:Choice>
  </mc:AlternateContent>
  <xr:revisionPtr revIDLastSave="0" documentId="8_{0FB08B75-B2C4-4B50-89F7-79A6F318EFF2}" xr6:coauthVersionLast="41" xr6:coauthVersionMax="41" xr10:uidLastSave="{00000000-0000-0000-0000-000000000000}"/>
  <bookViews>
    <workbookView xWindow="28680" yWindow="-135"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expenses'!$A$1:$E$39</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33" i="3"/>
  <c r="C25" i="2"/>
  <c r="C86" i="1"/>
  <c r="C109" i="1"/>
  <c r="C37"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33" i="3" s="1"/>
  <c r="F56" i="13"/>
  <c r="D109" i="1" s="1"/>
  <c r="F55" i="13"/>
  <c r="D86" i="1" s="1"/>
  <c r="F54" i="13"/>
  <c r="D37" i="1" s="1"/>
  <c r="C13" i="13"/>
  <c r="C12" i="13"/>
  <c r="C11" i="13"/>
  <c r="C16" i="13" l="1"/>
  <c r="C17" i="13"/>
  <c r="B5" i="4" l="1"/>
  <c r="B4" i="4"/>
  <c r="B5" i="3"/>
  <c r="B4" i="3"/>
  <c r="B5" i="2"/>
  <c r="B4" i="2"/>
  <c r="B5" i="1"/>
  <c r="B4" i="1"/>
  <c r="C15" i="13" l="1"/>
  <c r="F12" i="13" l="1"/>
  <c r="C25" i="4"/>
  <c r="F11" i="13" s="1"/>
  <c r="F13" i="13" l="1"/>
  <c r="B109" i="1"/>
  <c r="B17" i="13" s="1"/>
  <c r="B86" i="1"/>
  <c r="B16" i="13" s="1"/>
  <c r="B37" i="1"/>
  <c r="B15" i="13" s="1"/>
  <c r="B33" i="3" l="1"/>
  <c r="B13" i="13" s="1"/>
  <c r="B25" i="2"/>
  <c r="B12" i="13" s="1"/>
  <c r="B11" i="13" l="1"/>
  <c r="B1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<sst xmlns="http://schemas.openxmlformats.org/spreadsheetml/2006/main" count="508" uniqueCount="293">
  <si>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</si>
  <si>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</si>
  <si>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</si>
  <si>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</si>
  <si>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</si>
  <si>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</si>
  <si>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</si>
  <si>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</si>
  <si>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</si>
  <si>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</si>
  <si>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</si>
  <si>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</si>
  <si>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</si>
  <si>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</si>
  <si>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</si>
  <si>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</si>
  <si>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</si>
  <si>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</si>
  <si>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</si>
  <si>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</si>
  <si>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</si>
  <si>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</si>
  <si>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</si>
  <si>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</si>
  <si>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</si>
  <si>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</si>
  <si>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</si>
  <si>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</si>
  <si>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</si>
  <si>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</si>
  <si>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</si>
  <si>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</si>
  <si>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</si>
  <si>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</si>
  <si>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</si>
  <si>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</si>
  <si>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</si>
  <si>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</si>
  <si>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</si>
  <si>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</si>
  <si>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</si>
  <si>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</si>
  <si>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</si>
  <si>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</si>
  <si>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</si>
  <si>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</si>
  <si>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</si>
  <si>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</si>
  <si>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</si>
  <si>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</si>
  <si>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</si>
  <si>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</si>
  <si>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</si>
  <si>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</si>
  <si>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</si>
  <si>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</si>
  <si>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</si>
  <si>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</si>
  <si>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</si>
  <si>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</si>
  <si>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</si>
  <si>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</si>
  <si>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</si>
  <si>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</si>
  <si>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</si>
  <si>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</si>
  <si>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</si>
  <si>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</si>
  <si>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</si>
  <si>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</si>
  <si>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</si>
  <si>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</si>
  <si>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</si>
  <si>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</si>
  <si>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</si>
  <si>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</si>
  <si>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</si>
  <si>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</si>
  <si>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</si>
  <si>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</si>
  <si>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</si>
  <si>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</si>
  <si>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</si>
  <si>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</si>
  <si>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</si>
  <si>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</si>
  <si>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</si>
  <si>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</si>
  <si>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</si>
  <si>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</si>
  <si>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</si>
  <si>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</si>
  <si>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</si>
  <si>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</si>
  <si>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</si>
  <si>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</si>
  <si>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</si>
  <si>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</si>
  <si>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</si>
  <si>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</si>
  <si>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</si>
  <si>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</si>
  <si>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</si>
  <si>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</si>
  <si>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</si>
  <si>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</si>
  <si>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</si>
  <si>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</si>
  <si>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</si>
  <si>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</si>
  <si>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</si>
  <si>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</si>
  <si>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</si>
  <si>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</si>
  <si>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</si>
  <si>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</si>
  <si>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</si>
  <si>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</si>
  <si>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</si>
  <si>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</si>
  <si>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</si>
  <si>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</si>
  <si>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</si>
  <si>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</si>
  <si>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</si>
  <si>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</si>
  <si>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</si>
  <si>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</si>
  <si>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</si>
  <si>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</si>
  <si>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</si>
  <si>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</si>
  <si>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</si>
  <si>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</si>
  <si>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</si>
  <si>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</si>
  <si>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</si>
  <si>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</si>
  <si>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</si>
  <si>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</si>
  <si>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</si>
  <si>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</si>
  <si>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</si>
  <si>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</si>
  <si>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</si>
  <si>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</si>
  <si>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</si>
  <si>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</si>
  <si>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</si>
  <si>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</si>
  <si>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</si>
  <si>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</si>
  <si>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</si>
  <si>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</si>
  <si>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</si>
  <si>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</si>
  <si>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</si>
  <si>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</si>
  <si>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</si>
  <si>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</si>
  <si>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</si>
  <si>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</si>
  <si>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</si>
  <si>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</si>
  <si>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</si>
  <si>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</si>
  <si>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</si>
  <si>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</si>
  <si>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Health Quality and Safety Commission</t>
  </si>
  <si>
    <t>Dr Janice Wilson</t>
  </si>
  <si>
    <t>Peer Review Brisbane</t>
  </si>
  <si>
    <t>Airfares Brisbane</t>
  </si>
  <si>
    <t>Accommodation</t>
  </si>
  <si>
    <t>Meals 10-11 August 2018</t>
  </si>
  <si>
    <t>Train and Taxi</t>
  </si>
  <si>
    <t>Return taxi Wellington Airport</t>
  </si>
  <si>
    <t>IHI / BMJ Quality Forum</t>
  </si>
  <si>
    <t>Return airfares</t>
  </si>
  <si>
    <t>Accommodation 9-11 September 2018</t>
  </si>
  <si>
    <t>Meals 9-12 September 2018</t>
  </si>
  <si>
    <t>Taxi Wellington Airport</t>
  </si>
  <si>
    <t>Peer review group meeting Melbourne</t>
  </si>
  <si>
    <t>Return airfares Melbourne</t>
  </si>
  <si>
    <t>Peer Review Melbourne</t>
  </si>
  <si>
    <t>Meals and Taxi</t>
  </si>
  <si>
    <t>Taxi</t>
  </si>
  <si>
    <t>International Initiative for Mental Health Leadership  Board Meeting</t>
  </si>
  <si>
    <t xml:space="preserve">IIMHL Emental Health </t>
  </si>
  <si>
    <t xml:space="preserve">Peer Review Group Sydney Meeting Senior Medical Advisor </t>
  </si>
  <si>
    <t>Airfares Sydney</t>
  </si>
  <si>
    <t>Accommodation Sydney</t>
  </si>
  <si>
    <t>Taxis</t>
  </si>
  <si>
    <t>Meals</t>
  </si>
  <si>
    <t>IIMHL Washington April 2019</t>
  </si>
  <si>
    <t xml:space="preserve">Airfares Washington </t>
  </si>
  <si>
    <t>Refund IIMHL</t>
  </si>
  <si>
    <t>Refund expenses IIMHL</t>
  </si>
  <si>
    <t>Meeting Board in Auckland</t>
  </si>
  <si>
    <t>Return Airfare</t>
  </si>
  <si>
    <t>Return to Wellington Airport</t>
  </si>
  <si>
    <t>Return Taxi</t>
  </si>
  <si>
    <t>Return to Auckland Airport from Westlake</t>
  </si>
  <si>
    <t>Meeting Te Teoopu Maori Auckland Airport</t>
  </si>
  <si>
    <t>Return to Office Wellington</t>
  </si>
  <si>
    <t>Auckland Regional Public Health Forum</t>
  </si>
  <si>
    <t xml:space="preserve">Airport to Regional Office </t>
  </si>
  <si>
    <t>Taxi Auckland</t>
  </si>
  <si>
    <t>Regional Office to Regional Public Health Forum</t>
  </si>
  <si>
    <t>Regional Public Health Forum to Airport</t>
  </si>
  <si>
    <t>Meeting Auckland Exec Director MHAS</t>
  </si>
  <si>
    <t>Return Auckland Airfare</t>
  </si>
  <si>
    <t>Rental Car Auckland</t>
  </si>
  <si>
    <t>Rental Car</t>
  </si>
  <si>
    <t xml:space="preserve">MHA QI Leadership Group </t>
  </si>
  <si>
    <t>Return Airfare Auckland</t>
  </si>
  <si>
    <t>Return to Auckland Airport</t>
  </si>
  <si>
    <t>Zero seclusion learning session</t>
  </si>
  <si>
    <t>Airfare Auckland to Wellington</t>
  </si>
  <si>
    <t>Accommodation Novotel</t>
  </si>
  <si>
    <t>Meals Auckland</t>
  </si>
  <si>
    <t>Commission Board meeting</t>
  </si>
  <si>
    <t>E Mental Health</t>
  </si>
  <si>
    <t>Airfare to Auckland</t>
  </si>
  <si>
    <t>3 nights Pullman Hotel</t>
  </si>
  <si>
    <t>Accommodation 15/18 October</t>
  </si>
  <si>
    <t>Adverse Events Waitemata</t>
  </si>
  <si>
    <t>Orthopaedic Assocation and Ron Dunham meetings</t>
  </si>
  <si>
    <t>Airfare to Rotorua</t>
  </si>
  <si>
    <t>MH Expert Forum</t>
  </si>
  <si>
    <t>Conference Auckland</t>
  </si>
  <si>
    <t>Meals Auckland various meetings</t>
  </si>
  <si>
    <t>Auckland Taxis</t>
  </si>
  <si>
    <t>Taxis Auckland</t>
  </si>
  <si>
    <t>Wellington Taxis</t>
  </si>
  <si>
    <t>Return E Mental Health Forum</t>
  </si>
  <si>
    <t>Airfare to Wellington</t>
  </si>
  <si>
    <t>ARC meetings Auckland</t>
  </si>
  <si>
    <t>Return Airfare to Auckland</t>
  </si>
  <si>
    <t>MRC chairs meeting North Shore Hospital</t>
  </si>
  <si>
    <t>Return Taxi Wellington</t>
  </si>
  <si>
    <t>eMental Health International Collaborative Board Meeting</t>
  </si>
  <si>
    <t>Bay of Plenty Board meeting</t>
  </si>
  <si>
    <t>Return Airfare Auckland to Tauranga</t>
  </si>
  <si>
    <t>Networks Sustainability meeting University Auckland Campus</t>
  </si>
  <si>
    <t>Meeting with Chair of Maternal Morbidity Review Committee</t>
  </si>
  <si>
    <t>Meeting with new CE of Capital &amp; Coast DHB</t>
  </si>
  <si>
    <t>Advisory Group Health Sector Leadership Workshop</t>
  </si>
  <si>
    <t>PMMRC Quartley meeting Miramar Links Golf Club</t>
  </si>
  <si>
    <t>Eru Pomare Centre</t>
  </si>
  <si>
    <t>Meeting with Health Diability Commissioner and Te Pou</t>
  </si>
  <si>
    <t>Ministry of Health Wellington State Sector Act Submission</t>
  </si>
  <si>
    <t>Health Sector Leadership Group MOH</t>
  </si>
  <si>
    <t>Mental Health and Addiction Quality Improvement Programme Toitu Poneke Community Centre</t>
  </si>
  <si>
    <t>Workshop Professor Erik Hollnagel Te Papa Wellington</t>
  </si>
  <si>
    <t>PMMRC meeting Rydges Hotel Wellington Airport</t>
  </si>
  <si>
    <t>PIF interviews Health and Disability Commission</t>
  </si>
  <si>
    <t>IIMHL Board meeting - Wgtn Airport to work</t>
  </si>
  <si>
    <t>Evaluating Implementing Choosing Wisely</t>
  </si>
  <si>
    <t>Te Whai Oranga All Staff Day Porirua</t>
  </si>
  <si>
    <t>Te Ora /MCNZ Symposium Te Papa</t>
  </si>
  <si>
    <t>Travel Fees July to June 2019</t>
  </si>
  <si>
    <t>No information to disclose</t>
  </si>
  <si>
    <t>Vodafone Account</t>
  </si>
  <si>
    <t>July 2018</t>
  </si>
  <si>
    <t>Wellington</t>
  </si>
  <si>
    <t>August 2018</t>
  </si>
  <si>
    <t>Wellington and International Roaming</t>
  </si>
  <si>
    <t>September 2018</t>
  </si>
  <si>
    <t>October 2017</t>
  </si>
  <si>
    <t>November 2018</t>
  </si>
  <si>
    <t>December 2018</t>
  </si>
  <si>
    <t>Annual Membership</t>
  </si>
  <si>
    <t>Medical Protection Society</t>
  </si>
  <si>
    <t>Institute of Directors in New Zealand</t>
  </si>
  <si>
    <t>Medical Council of New Zealand</t>
  </si>
  <si>
    <t>The Royal Australian and NZ College of Psychiatris</t>
  </si>
  <si>
    <t>January 2019</t>
  </si>
  <si>
    <t>Regisrtation Public Sector and SOEs conference</t>
  </si>
  <si>
    <t>Conference</t>
  </si>
  <si>
    <t>February 2019</t>
  </si>
  <si>
    <t>March 2019</t>
  </si>
  <si>
    <t>Vodafone Account Refund</t>
  </si>
  <si>
    <t>April 2019</t>
  </si>
  <si>
    <t>May 2019</t>
  </si>
  <si>
    <t>June 2019</t>
  </si>
  <si>
    <t>Brisbane</t>
  </si>
  <si>
    <t>Melbourne</t>
  </si>
  <si>
    <t>Sydney</t>
  </si>
  <si>
    <t>Washington USA</t>
  </si>
  <si>
    <t>Auckland</t>
  </si>
  <si>
    <t>Auckland and Wellington</t>
  </si>
  <si>
    <t>Rotorua</t>
  </si>
  <si>
    <t>Auckland and Tauranga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</si>
</sst>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theme="9" tint="0.79998168889431442"/>
      </patternFill>
    </fill>
    <fill>
      <patternFill patternType="solid">
        <fgColor theme="0"/>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9" tint="0.39997558519241921"/>
      </top>
      <bottom style="thin">
        <color theme="9" tint="0.39997558519241921"/>
      </bottom>
      <diagonal/>
    </border>
    <border>
      <left/>
      <right/>
      <top/>
      <bottom style="thin">
        <color indexed="64"/>
      </bottom>
      <diagonal/>
    </border>
    <border>
      <left/>
      <right style="thin">
        <color indexed="64"/>
      </right>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xf numFmtId="14" fontId="6" fillId="0" borderId="1" xfId="0" applyNumberFormat="1" applyFont="1" applyBorder="1" applyAlignment="1" applyProtection="1">
      <alignment wrapText="1"/>
      <protection locked="0"/>
    </xf>
    <xf numFmtId="43" fontId="0" fillId="0" borderId="0" xfId="0" applyNumberFormat="1" applyFill="1" applyBorder="1" applyAlignment="1" applyProtection="1">
      <alignment wrapText="1"/>
      <protection locked="0"/>
    </xf>
    <xf numFmtId="0" fontId="15" fillId="0" borderId="0" xfId="0" applyFont="1" applyFill="1" applyBorder="1" applyAlignment="1" applyProtection="1">
      <alignment wrapText="1"/>
      <protection locked="0"/>
    </xf>
    <xf numFmtId="0" fontId="0" fillId="0" borderId="0" xfId="0" applyBorder="1" applyAlignment="1" applyProtection="1">
      <alignment wrapText="1"/>
      <protection locked="0"/>
    </xf>
    <xf numFmtId="43" fontId="0" fillId="11" borderId="11" xfId="0" applyNumberFormat="1" applyFont="1" applyFill="1" applyBorder="1" applyProtection="1">
      <protection locked="0"/>
    </xf>
    <xf numFmtId="14" fontId="0" fillId="0" borderId="1" xfId="0" applyNumberFormat="1" applyBorder="1" applyAlignment="1" applyProtection="1">
      <alignment vertical="top" wrapText="1"/>
      <protection locked="0"/>
    </xf>
    <xf numFmtId="14" fontId="0" fillId="0" borderId="0" xfId="0" applyNumberFormat="1" applyBorder="1" applyAlignment="1" applyProtection="1">
      <alignment vertical="top" wrapText="1"/>
      <protection locked="0"/>
    </xf>
    <xf numFmtId="14" fontId="0" fillId="0" borderId="1" xfId="0" applyNumberFormat="1" applyFill="1" applyBorder="1" applyAlignment="1" applyProtection="1">
      <alignment vertical="top" wrapText="1"/>
      <protection locked="0"/>
    </xf>
    <xf numFmtId="0" fontId="0" fillId="0" borderId="0" xfId="0" applyFill="1" applyBorder="1" applyAlignment="1" applyProtection="1">
      <alignment wrapText="1"/>
      <protection locked="0"/>
    </xf>
    <xf numFmtId="14" fontId="0" fillId="0" borderId="1" xfId="0" applyNumberFormat="1" applyBorder="1" applyAlignment="1" applyProtection="1">
      <alignment horizontal="right" vertical="top" wrapText="1"/>
      <protection locked="0"/>
    </xf>
    <xf numFmtId="43" fontId="4" fillId="0" borderId="0" xfId="0" applyNumberFormat="1" applyFont="1" applyFill="1" applyBorder="1" applyAlignment="1" applyProtection="1">
      <alignment wrapText="1"/>
      <protection locked="0"/>
    </xf>
    <xf numFmtId="14" fontId="0" fillId="0" borderId="0" xfId="0" applyNumberFormat="1" applyFill="1" applyBorder="1" applyAlignment="1" applyProtection="1">
      <alignment vertical="top" wrapText="1"/>
      <protection locked="0"/>
    </xf>
    <xf numFmtId="43" fontId="0" fillId="0" borderId="0" xfId="2" applyNumberFormat="1" applyFont="1" applyFill="1" applyBorder="1" applyAlignment="1" applyProtection="1">
      <alignment wrapText="1"/>
      <protection locked="0"/>
    </xf>
    <xf numFmtId="166" fontId="0" fillId="0" borderId="0" xfId="0" applyNumberFormat="1" applyAlignment="1" applyProtection="1">
      <alignment wrapText="1"/>
      <protection locked="0"/>
    </xf>
    <xf numFmtId="43" fontId="0" fillId="0" borderId="0" xfId="2" applyNumberFormat="1" applyFont="1" applyBorder="1" applyAlignment="1" applyProtection="1">
      <protection locked="0"/>
    </xf>
    <xf numFmtId="43" fontId="0" fillId="11" borderId="0" xfId="2" applyNumberFormat="1" applyFont="1" applyFill="1" applyBorder="1" applyAlignment="1" applyProtection="1">
      <protection locked="0"/>
    </xf>
    <xf numFmtId="43" fontId="0" fillId="12" borderId="0" xfId="2" applyNumberFormat="1" applyFont="1" applyFill="1" applyBorder="1" applyAlignment="1" applyProtection="1">
      <protection locked="0"/>
    </xf>
    <xf numFmtId="43" fontId="0" fillId="12" borderId="11" xfId="0" applyNumberFormat="1" applyFont="1" applyFill="1" applyBorder="1" applyAlignment="1" applyProtection="1">
      <protection locked="0"/>
    </xf>
    <xf numFmtId="43" fontId="0" fillId="0" borderId="0" xfId="0" applyNumberFormat="1" applyAlignment="1" applyProtection="1">
      <alignment wrapText="1"/>
      <protection locked="0"/>
    </xf>
    <xf numFmtId="14" fontId="0" fillId="12" borderId="0" xfId="0" applyNumberFormat="1" applyFill="1" applyBorder="1" applyAlignment="1" applyProtection="1">
      <alignment vertical="top" wrapText="1"/>
      <protection locked="0"/>
    </xf>
    <xf numFmtId="43" fontId="0" fillId="12" borderId="0" xfId="0" applyNumberFormat="1" applyFont="1" applyFill="1" applyBorder="1" applyProtection="1">
      <protection locked="0"/>
    </xf>
    <xf numFmtId="0" fontId="0" fillId="12" borderId="0" xfId="0" applyFill="1" applyBorder="1" applyAlignment="1" applyProtection="1">
      <alignment wrapText="1"/>
      <protection locked="0"/>
    </xf>
    <xf numFmtId="0" fontId="0" fillId="12" borderId="0" xfId="0" applyFill="1" applyAlignment="1" applyProtection="1">
      <alignment wrapText="1"/>
      <protection locked="0"/>
    </xf>
    <xf numFmtId="14" fontId="0" fillId="12" borderId="12" xfId="0" applyNumberFormat="1" applyFill="1" applyBorder="1" applyAlignment="1" applyProtection="1">
      <alignment vertical="top" wrapText="1"/>
      <protection locked="0"/>
    </xf>
    <xf numFmtId="43" fontId="0" fillId="12" borderId="12" xfId="0" applyNumberFormat="1" applyFont="1" applyFill="1" applyBorder="1" applyProtection="1">
      <protection locked="0"/>
    </xf>
    <xf numFmtId="0" fontId="0" fillId="12" borderId="12" xfId="0" applyFill="1" applyBorder="1" applyAlignment="1" applyProtection="1">
      <alignment wrapText="1"/>
      <protection locked="0"/>
    </xf>
    <xf numFmtId="43" fontId="0" fillId="0" borderId="0" xfId="0" applyNumberFormat="1" applyFont="1" applyFill="1" applyBorder="1" applyProtection="1">
      <protection locked="0"/>
    </xf>
    <xf numFmtId="14" fontId="0" fillId="0" borderId="0" xfId="0" applyNumberFormat="1" applyFont="1" applyFill="1" applyBorder="1" applyProtection="1">
      <protection locked="0"/>
    </xf>
    <xf numFmtId="14" fontId="0" fillId="12" borderId="0" xfId="0" applyNumberFormat="1" applyFont="1" applyFill="1" applyBorder="1" applyProtection="1">
      <protection locked="0"/>
    </xf>
    <xf numFmtId="43" fontId="6" fillId="0" borderId="0" xfId="0" applyNumberFormat="1" applyFont="1" applyFill="1" applyBorder="1" applyAlignment="1" applyProtection="1">
      <alignment wrapText="1"/>
      <protection locked="0"/>
    </xf>
    <xf numFmtId="0" fontId="6" fillId="0" borderId="0" xfId="0" applyFont="1" applyBorder="1" applyAlignment="1" applyProtection="1">
      <alignment wrapText="1"/>
      <protection locked="0"/>
    </xf>
    <xf numFmtId="49" fontId="6" fillId="0" borderId="0" xfId="0" applyNumberFormat="1" applyFont="1" applyBorder="1" applyAlignment="1" applyProtection="1">
      <alignment wrapText="1"/>
      <protection locked="0"/>
    </xf>
    <xf numFmtId="0" fontId="6" fillId="0" borderId="13" xfId="0" applyFont="1" applyBorder="1" applyAlignment="1" applyProtection="1">
      <alignment wrapText="1"/>
      <protection locked="0"/>
    </xf>
    <xf numFmtId="0" fontId="0" fillId="0" borderId="13" xfId="0" applyFont="1" applyBorder="1" applyAlignment="1" applyProtection="1">
      <alignment wrapText="1"/>
      <protection locked="0"/>
    </xf>
    <xf numFmtId="49" fontId="6" fillId="0" borderId="0" xfId="0" applyNumberFormat="1" applyFont="1" applyBorder="1" applyAlignment="1" applyProtection="1">
      <alignment horizontal="left" wrapText="1"/>
      <protection locked="0"/>
    </xf>
    <xf numFmtId="14" fontId="6" fillId="12" borderId="1" xfId="0" applyNumberFormat="1" applyFont="1" applyFill="1" applyBorder="1" applyAlignment="1" applyProtection="1">
      <alignment wrapText="1"/>
      <protection locked="0"/>
    </xf>
    <xf numFmtId="0" fontId="6" fillId="12" borderId="0" xfId="0" applyFont="1" applyFill="1" applyBorder="1" applyAlignment="1" applyProtection="1">
      <alignment wrapText="1"/>
      <protection locked="0"/>
    </xf>
    <xf numFmtId="49" fontId="6" fillId="12" borderId="0" xfId="0" applyNumberFormat="1" applyFont="1" applyFill="1" applyBorder="1" applyAlignment="1" applyProtection="1">
      <alignment horizontal="left" wrapText="1"/>
      <protection locked="0"/>
    </xf>
    <xf numFmtId="0" fontId="6" fillId="12" borderId="13" xfId="0" applyFont="1" applyFill="1" applyBorder="1" applyAlignment="1" applyProtection="1">
      <alignment wrapText="1"/>
      <protection locked="0"/>
    </xf>
    <xf numFmtId="0" fontId="0" fillId="12" borderId="0" xfId="0" applyFont="1" applyFill="1" applyProtection="1">
      <protection locked="0"/>
    </xf>
    <xf numFmtId="43" fontId="1" fillId="0" borderId="0" xfId="0" applyNumberFormat="1" applyFont="1" applyFill="1" applyBorder="1" applyAlignment="1" applyProtection="1">
      <alignment wrapText="1"/>
      <protection locked="0"/>
    </xf>
    <xf numFmtId="43" fontId="6" fillId="0" borderId="0" xfId="0" applyNumberFormat="1" applyFont="1" applyBorder="1" applyAlignment="1" applyProtection="1">
      <alignment wrapText="1"/>
      <protection locked="0"/>
    </xf>
    <xf numFmtId="43" fontId="1" fillId="0" borderId="0" xfId="0" applyNumberFormat="1" applyFont="1" applyBorder="1" applyAlignment="1" applyProtection="1">
      <alignment wrapText="1"/>
      <protection locked="0"/>
    </xf>
    <xf numFmtId="0" fontId="14" fillId="12" borderId="2" xfId="0" applyFont="1" applyFill="1" applyBorder="1" applyAlignment="1" applyProtection="1">
      <alignment horizontal="left" vertical="center" wrapText="1" readingOrder="1"/>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161923</xdr:colOff>
      <xdr:row>5</xdr:row>
      <xdr:rowOff>266699</xdr:rowOff>
    </xdr:from>
    <xdr:to>
      <xdr:col>2</xdr:col>
      <xdr:colOff>533399</xdr:colOff>
      <xdr:row>7</xdr:row>
      <xdr:rowOff>209550</xdr:rowOff>
    </xdr:to>
    <xdr:pic>
      <xdr:nvPicPr>
        <xdr:cNvPr id="4" name="Picture 3">
          <a:extLst>
            <a:ext uri="{FF2B5EF4-FFF2-40B4-BE49-F238E27FC236}">
              <a16:creationId xmlns:a16="http://schemas.microsoft.com/office/drawing/2014/main" id="{85FC1865-699D-4599-9471-DFE6DCDEB8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3" y="1666874"/>
          <a:ext cx="1809751" cy="476251"/>
        </a:xfrm>
        <a:prstGeom prst="rect">
          <a:avLst/>
        </a:prstGeom>
        <a:noFill/>
        <a:ln>
          <a:noFill/>
        </a:ln>
      </xdr:spPr>
    </xdr:pic>
    <xdr:clientData/>
  </xdr:twoCellAnchor>
  <xdr:twoCellAnchor editAs="oneCell">
    <xdr:from>
      <xdr:col>2</xdr:col>
      <xdr:colOff>819150</xdr:colOff>
      <xdr:row>7</xdr:row>
      <xdr:rowOff>38100</xdr:rowOff>
    </xdr:from>
    <xdr:to>
      <xdr:col>3</xdr:col>
      <xdr:colOff>57150</xdr:colOff>
      <xdr:row>8</xdr:row>
      <xdr:rowOff>9525</xdr:rowOff>
    </xdr:to>
    <xdr:pic>
      <xdr:nvPicPr>
        <xdr:cNvPr id="5" name="Picture 4">
          <a:extLst>
            <a:ext uri="{FF2B5EF4-FFF2-40B4-BE49-F238E27FC236}">
              <a16:creationId xmlns:a16="http://schemas.microsoft.com/office/drawing/2014/main" id="{D6B08365-C554-4B87-BC9F-79C62FB6523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1971675"/>
          <a:ext cx="1476375" cy="2381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40"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82"/>
  <sheetViews>
    <sheetView tabSelected="1" zoomScaleNormal="100" workbookViewId="0">
      <selection activeCell="G11" sqref="G11"/>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9" t="s">
        <v>98</v>
      </c>
      <c r="B1" s="159"/>
      <c r="C1" s="159"/>
      <c r="D1" s="159"/>
      <c r="E1" s="159"/>
      <c r="F1" s="159"/>
      <c r="G1" s="48"/>
      <c r="H1" s="48"/>
      <c r="I1" s="48"/>
      <c r="J1" s="48"/>
      <c r="K1" s="48"/>
    </row>
    <row r="2" spans="1:11" ht="21" customHeight="1" x14ac:dyDescent="0.2">
      <c r="A2" s="4" t="s">
        <v>2</v>
      </c>
      <c r="B2" s="160" t="s">
        <v>168</v>
      </c>
      <c r="C2" s="160"/>
      <c r="D2" s="160"/>
      <c r="E2" s="160"/>
      <c r="F2" s="160"/>
      <c r="G2" s="48"/>
      <c r="H2" s="48"/>
      <c r="I2" s="48"/>
      <c r="J2" s="48"/>
      <c r="K2" s="48"/>
    </row>
    <row r="3" spans="1:11" ht="21" customHeight="1" x14ac:dyDescent="0.2">
      <c r="A3" s="4" t="s">
        <v>99</v>
      </c>
      <c r="B3" s="160" t="s">
        <v>169</v>
      </c>
      <c r="C3" s="160"/>
      <c r="D3" s="160"/>
      <c r="E3" s="160"/>
      <c r="F3" s="160"/>
      <c r="G3" s="48"/>
      <c r="H3" s="48"/>
      <c r="I3" s="48"/>
      <c r="J3" s="48"/>
      <c r="K3" s="48"/>
    </row>
    <row r="4" spans="1:11" ht="21" customHeight="1" x14ac:dyDescent="0.2">
      <c r="A4" s="4" t="s">
        <v>79</v>
      </c>
      <c r="B4" s="161">
        <v>43282</v>
      </c>
      <c r="C4" s="161"/>
      <c r="D4" s="161"/>
      <c r="E4" s="161"/>
      <c r="F4" s="161"/>
      <c r="G4" s="48"/>
      <c r="H4" s="48"/>
      <c r="I4" s="48"/>
      <c r="J4" s="48"/>
      <c r="K4" s="48"/>
    </row>
    <row r="5" spans="1:11" ht="21" customHeight="1" x14ac:dyDescent="0.2">
      <c r="A5" s="4" t="s">
        <v>80</v>
      </c>
      <c r="B5" s="161">
        <v>43646</v>
      </c>
      <c r="C5" s="161"/>
      <c r="D5" s="161"/>
      <c r="E5" s="161"/>
      <c r="F5" s="161"/>
      <c r="G5" s="48"/>
      <c r="H5" s="48"/>
      <c r="I5" s="48"/>
      <c r="J5" s="48"/>
      <c r="K5" s="48"/>
    </row>
    <row r="6" spans="1:11" ht="21" customHeight="1" x14ac:dyDescent="0.2">
      <c r="A6" s="4" t="s">
        <v>104</v>
      </c>
      <c r="B6" s="158" t="str">
        <f>IF(AND(Travel!B7&lt;&gt;A30,Hospitality!B7&lt;&gt;A30,'All other expenses'!B7&lt;&gt;A30,'Gifts and benefits'!B7&lt;&gt;A30),A31,IF(AND(Travel!B7=A30,Hospitality!B7=A30,'All other expenses'!B7=A30,'Gifts and benefits'!B7=A30),A33,A32))</f>
        <v>Some data and totals have not yet been checked and confirmed</v>
      </c>
      <c r="C6" s="158"/>
      <c r="D6" s="158"/>
      <c r="E6" s="158"/>
      <c r="F6" s="158"/>
      <c r="G6" s="36"/>
      <c r="H6" s="48"/>
      <c r="I6" s="48"/>
      <c r="J6" s="48"/>
      <c r="K6" s="48"/>
    </row>
    <row r="7" spans="1:11" ht="21" customHeight="1" x14ac:dyDescent="0.2">
      <c r="A7" s="4" t="s">
        <v>133</v>
      </c>
      <c r="B7" s="220"/>
      <c r="C7" s="220"/>
      <c r="D7" s="220"/>
      <c r="E7" s="220"/>
      <c r="F7" s="220"/>
      <c r="G7" s="36"/>
      <c r="H7" s="48"/>
      <c r="I7" s="48"/>
      <c r="J7" s="48"/>
      <c r="K7" s="48"/>
    </row>
    <row r="8" spans="1:11" ht="21" customHeight="1" x14ac:dyDescent="0.2">
      <c r="A8" s="4" t="s">
        <v>100</v>
      </c>
      <c r="B8" s="220"/>
      <c r="C8" s="220"/>
      <c r="D8" s="220"/>
      <c r="E8" s="220"/>
      <c r="F8" s="220"/>
      <c r="G8" s="36"/>
      <c r="H8" s="48"/>
      <c r="I8" s="48"/>
      <c r="J8" s="48"/>
      <c r="K8" s="48"/>
    </row>
    <row r="9" spans="1:11" ht="66.75" customHeight="1" x14ac:dyDescent="0.2">
      <c r="A9" s="156" t="s">
        <v>125</v>
      </c>
      <c r="B9" s="156"/>
      <c r="C9" s="156"/>
      <c r="D9" s="156"/>
      <c r="E9" s="156"/>
      <c r="F9" s="156"/>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14588.04</v>
      </c>
      <c r="C11" s="107" t="str">
        <f>IF(Travel!B6="",A34,Travel!B6)</f>
        <v>Figures exclude GST</v>
      </c>
      <c r="D11" s="8"/>
      <c r="E11" s="11" t="s">
        <v>95</v>
      </c>
      <c r="F11" s="58">
        <f>'Gifts and benefits'!C25</f>
        <v>0</v>
      </c>
      <c r="G11" s="49"/>
      <c r="H11" s="49"/>
      <c r="I11" s="49"/>
      <c r="J11" s="49"/>
      <c r="K11" s="49"/>
    </row>
    <row r="12" spans="1:11" ht="27.75" customHeight="1" x14ac:dyDescent="0.2">
      <c r="A12" s="11" t="s">
        <v>12</v>
      </c>
      <c r="B12" s="99">
        <f>Hospitality!B25</f>
        <v>0</v>
      </c>
      <c r="C12" s="107" t="str">
        <f>IF(Hospitality!B6="",A34,Hospitality!B6)</f>
        <v>Not yet indicated</v>
      </c>
      <c r="D12" s="8"/>
      <c r="E12" s="11" t="s">
        <v>96</v>
      </c>
      <c r="F12" s="58">
        <f>'Gifts and benefits'!C26</f>
        <v>0</v>
      </c>
      <c r="G12" s="49"/>
      <c r="H12" s="49"/>
      <c r="I12" s="49"/>
      <c r="J12" s="49"/>
      <c r="K12" s="49"/>
    </row>
    <row r="13" spans="1:11" ht="27.75" customHeight="1" x14ac:dyDescent="0.2">
      <c r="A13" s="11" t="s">
        <v>30</v>
      </c>
      <c r="B13" s="99">
        <f>'All other expenses'!B33</f>
        <v>5662.6900000000005</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Travel!B37</f>
        <v>5728.43</v>
      </c>
      <c r="C15" s="109" t="str">
        <f>C11</f>
        <v>Figures exclude GST</v>
      </c>
      <c r="D15" s="8"/>
      <c r="E15" s="8"/>
      <c r="F15" s="60"/>
      <c r="G15" s="48"/>
      <c r="H15" s="48"/>
      <c r="I15" s="48"/>
      <c r="J15" s="48"/>
      <c r="K15" s="48"/>
    </row>
    <row r="16" spans="1:11" ht="27.75" customHeight="1" x14ac:dyDescent="0.2">
      <c r="A16" s="12" t="s">
        <v>91</v>
      </c>
      <c r="B16" s="101">
        <f>Travel!B86</f>
        <v>7848.6900000000005</v>
      </c>
      <c r="C16" s="109" t="str">
        <f>C11</f>
        <v>Figures exclude GST</v>
      </c>
      <c r="D16" s="61"/>
      <c r="E16" s="8"/>
      <c r="F16" s="62"/>
      <c r="G16" s="48"/>
      <c r="H16" s="48"/>
      <c r="I16" s="48"/>
      <c r="J16" s="48"/>
      <c r="K16" s="48"/>
    </row>
    <row r="17" spans="1:11" ht="27.75" customHeight="1" x14ac:dyDescent="0.2">
      <c r="A17" s="12" t="s">
        <v>46</v>
      </c>
      <c r="B17" s="101">
        <f>Travel!B109</f>
        <v>1010.9200000000001</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COUNT(Travel!B12:B36)</f>
        <v>23</v>
      </c>
      <c r="C54" s="134"/>
      <c r="D54" s="134">
        <f>COUNTIF(Travel!D12:D36,"*")</f>
        <v>22</v>
      </c>
      <c r="E54" s="135"/>
      <c r="F54" s="135" t="b">
        <f>MIN(B54,D54)=MAX(B54,D54)</f>
        <v>0</v>
      </c>
      <c r="G54" s="48"/>
      <c r="H54" s="48"/>
      <c r="I54" s="48"/>
      <c r="J54" s="48"/>
      <c r="K54" s="48"/>
    </row>
    <row r="55" spans="1:11" hidden="1" x14ac:dyDescent="0.2">
      <c r="A55" s="144" t="s">
        <v>111</v>
      </c>
      <c r="B55" s="134">
        <f>COUNT(Travel!B41:B85)</f>
        <v>43</v>
      </c>
      <c r="C55" s="134"/>
      <c r="D55" s="134">
        <f>COUNTIF(Travel!D41:D85,"*")</f>
        <v>43</v>
      </c>
      <c r="E55" s="135"/>
      <c r="F55" s="135" t="b">
        <f>MIN(B55,D55)=MAX(B55,D55)</f>
        <v>1</v>
      </c>
    </row>
    <row r="56" spans="1:11" hidden="1" x14ac:dyDescent="0.2">
      <c r="A56" s="145"/>
      <c r="B56" s="134">
        <f>COUNT(Travel!B90:B108)</f>
        <v>17</v>
      </c>
      <c r="C56" s="134"/>
      <c r="D56" s="134">
        <f>COUNTIF(Travel!D90:D108,"*")</f>
        <v>17</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expenses'!B11:B32)</f>
        <v>20</v>
      </c>
      <c r="C58" s="135"/>
      <c r="D58" s="135">
        <f>COUNTIF('All other expenses'!D11:D32,"*")</f>
        <v>20</v>
      </c>
      <c r="E58" s="135"/>
      <c r="F58" s="135" t="b">
        <f>MIN(B58,D58)=MAX(B58,D58)</f>
        <v>1</v>
      </c>
    </row>
    <row r="59" spans="1:11" hidden="1" x14ac:dyDescent="0.2">
      <c r="A59" s="146" t="s">
        <v>108</v>
      </c>
      <c r="B59" s="136">
        <f>COUNTIF('Gifts and benefits'!B11:B24,"*")</f>
        <v>0</v>
      </c>
      <c r="C59" s="136">
        <f>COUNTIF('Gifts and benefits'!C11:C24,"*")</f>
        <v>0</v>
      </c>
      <c r="D59" s="136"/>
      <c r="E59" s="136">
        <f>COUNTA('Gifts and benefits'!E11:E24)</f>
        <v>0</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61"/>
  <sheetViews>
    <sheetView topLeftCell="A69" zoomScaleNormal="100" workbookViewId="0">
      <selection activeCell="E107" sqref="E10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9" t="s">
        <v>6</v>
      </c>
      <c r="B1" s="159"/>
      <c r="C1" s="159"/>
      <c r="D1" s="159"/>
      <c r="E1" s="159"/>
      <c r="F1" s="48"/>
    </row>
    <row r="2" spans="1:6" ht="21" customHeight="1" x14ac:dyDescent="0.2">
      <c r="A2" s="4" t="s">
        <v>2</v>
      </c>
      <c r="B2" s="162" t="str">
        <f>'Summary and sign-off'!B2:F2</f>
        <v>Health Quality and Safety Commission</v>
      </c>
      <c r="C2" s="162"/>
      <c r="D2" s="162"/>
      <c r="E2" s="162"/>
      <c r="F2" s="48"/>
    </row>
    <row r="3" spans="1:6" ht="21" customHeight="1" x14ac:dyDescent="0.2">
      <c r="A3" s="4" t="s">
        <v>3</v>
      </c>
      <c r="B3" s="162" t="str">
        <f>'Summary and sign-off'!B3:F3</f>
        <v>Dr Janice Wilson</v>
      </c>
      <c r="C3" s="162"/>
      <c r="D3" s="162"/>
      <c r="E3" s="162"/>
      <c r="F3" s="48"/>
    </row>
    <row r="4" spans="1:6" ht="21" customHeight="1" x14ac:dyDescent="0.2">
      <c r="A4" s="4" t="s">
        <v>77</v>
      </c>
      <c r="B4" s="162">
        <f>'Summary and sign-off'!B4:F4</f>
        <v>43282</v>
      </c>
      <c r="C4" s="162"/>
      <c r="D4" s="162"/>
      <c r="E4" s="162"/>
      <c r="F4" s="48"/>
    </row>
    <row r="5" spans="1:6" ht="21" customHeight="1" x14ac:dyDescent="0.2">
      <c r="A5" s="4" t="s">
        <v>78</v>
      </c>
      <c r="B5" s="162">
        <f>'Summary and sign-off'!B5:F5</f>
        <v>43646</v>
      </c>
      <c r="C5" s="162"/>
      <c r="D5" s="162"/>
      <c r="E5" s="162"/>
      <c r="F5" s="48"/>
    </row>
    <row r="6" spans="1:6" ht="21" customHeight="1" x14ac:dyDescent="0.2">
      <c r="A6" s="4" t="s">
        <v>29</v>
      </c>
      <c r="B6" s="157" t="s">
        <v>28</v>
      </c>
      <c r="C6" s="157"/>
      <c r="D6" s="157"/>
      <c r="E6" s="157"/>
      <c r="F6" s="48"/>
    </row>
    <row r="7" spans="1:6" ht="21" customHeight="1" x14ac:dyDescent="0.2">
      <c r="A7" s="4" t="s">
        <v>104</v>
      </c>
      <c r="B7" s="157" t="s">
        <v>116</v>
      </c>
      <c r="C7" s="157"/>
      <c r="D7" s="157"/>
      <c r="E7" s="157"/>
      <c r="F7" s="48"/>
    </row>
    <row r="8" spans="1:6" ht="36" customHeight="1" x14ac:dyDescent="0.2">
      <c r="A8" s="165" t="s">
        <v>4</v>
      </c>
      <c r="B8" s="166"/>
      <c r="C8" s="166"/>
      <c r="D8" s="166"/>
      <c r="E8" s="166"/>
      <c r="F8" s="24"/>
    </row>
    <row r="9" spans="1:6" ht="36" customHeight="1" x14ac:dyDescent="0.2">
      <c r="A9" s="167" t="s">
        <v>142</v>
      </c>
      <c r="B9" s="168"/>
      <c r="C9" s="168"/>
      <c r="D9" s="168"/>
      <c r="E9" s="168"/>
      <c r="F9" s="24"/>
    </row>
    <row r="10" spans="1:6" ht="24.75" customHeight="1" x14ac:dyDescent="0.2">
      <c r="A10" s="164" t="s">
        <v>143</v>
      </c>
      <c r="B10" s="169"/>
      <c r="C10" s="164"/>
      <c r="D10" s="164"/>
      <c r="E10" s="16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77">
        <v>43321</v>
      </c>
      <c r="B13" s="178">
        <v>614.67999999999995</v>
      </c>
      <c r="C13" s="179" t="s">
        <v>170</v>
      </c>
      <c r="D13" s="180" t="s">
        <v>171</v>
      </c>
      <c r="E13" s="113" t="s">
        <v>285</v>
      </c>
      <c r="F13" s="1"/>
    </row>
    <row r="14" spans="1:6" s="89" customFormat="1" x14ac:dyDescent="0.2">
      <c r="A14" s="177"/>
      <c r="B14" s="178">
        <v>305.25</v>
      </c>
      <c r="C14" s="179" t="s">
        <v>170</v>
      </c>
      <c r="D14" s="180" t="s">
        <v>172</v>
      </c>
      <c r="E14" s="113"/>
      <c r="F14" s="1"/>
    </row>
    <row r="15" spans="1:6" s="89" customFormat="1" x14ac:dyDescent="0.2">
      <c r="A15" s="177"/>
      <c r="B15" s="178">
        <v>110.84</v>
      </c>
      <c r="C15" s="179" t="s">
        <v>170</v>
      </c>
      <c r="D15" s="180" t="s">
        <v>173</v>
      </c>
      <c r="E15" s="113"/>
      <c r="F15" s="1"/>
    </row>
    <row r="16" spans="1:6" s="89" customFormat="1" x14ac:dyDescent="0.2">
      <c r="A16" s="177"/>
      <c r="B16" s="178">
        <v>38.47</v>
      </c>
      <c r="C16" s="179" t="s">
        <v>170</v>
      </c>
      <c r="D16" s="180" t="s">
        <v>174</v>
      </c>
      <c r="E16" s="113"/>
      <c r="F16" s="1"/>
    </row>
    <row r="17" spans="1:6" s="89" customFormat="1" x14ac:dyDescent="0.2">
      <c r="A17" s="177"/>
      <c r="B17" s="178">
        <v>61.37</v>
      </c>
      <c r="C17" s="179" t="s">
        <v>170</v>
      </c>
      <c r="D17" s="180" t="s">
        <v>175</v>
      </c>
      <c r="E17" s="113"/>
      <c r="F17" s="1"/>
    </row>
    <row r="18" spans="1:6" s="89" customFormat="1" x14ac:dyDescent="0.2">
      <c r="A18" s="177">
        <v>43717</v>
      </c>
      <c r="B18" s="178">
        <v>1312.2</v>
      </c>
      <c r="C18" s="179" t="s">
        <v>176</v>
      </c>
      <c r="D18" s="180" t="s">
        <v>177</v>
      </c>
      <c r="E18" s="113" t="s">
        <v>286</v>
      </c>
      <c r="F18" s="1"/>
    </row>
    <row r="19" spans="1:6" s="89" customFormat="1" x14ac:dyDescent="0.2">
      <c r="A19" s="177"/>
      <c r="B19" s="178">
        <v>194.78</v>
      </c>
      <c r="C19" s="179" t="s">
        <v>176</v>
      </c>
      <c r="D19" s="180" t="s">
        <v>178</v>
      </c>
      <c r="E19" s="113"/>
      <c r="F19" s="1"/>
    </row>
    <row r="20" spans="1:6" s="89" customFormat="1" x14ac:dyDescent="0.2">
      <c r="A20" s="177"/>
      <c r="B20" s="178">
        <v>22.61</v>
      </c>
      <c r="C20" s="179" t="s">
        <v>176</v>
      </c>
      <c r="D20" s="180" t="s">
        <v>179</v>
      </c>
      <c r="E20" s="113"/>
      <c r="F20" s="1"/>
    </row>
    <row r="21" spans="1:6" s="89" customFormat="1" x14ac:dyDescent="0.2">
      <c r="A21" s="177"/>
      <c r="B21" s="178">
        <v>28.61</v>
      </c>
      <c r="C21" s="179" t="s">
        <v>176</v>
      </c>
      <c r="D21" s="180" t="s">
        <v>180</v>
      </c>
      <c r="E21" s="113"/>
      <c r="F21" s="1"/>
    </row>
    <row r="22" spans="1:6" s="89" customFormat="1" x14ac:dyDescent="0.2">
      <c r="A22" s="177">
        <v>43419</v>
      </c>
      <c r="B22" s="178">
        <v>606.67999999999995</v>
      </c>
      <c r="C22" s="179" t="s">
        <v>181</v>
      </c>
      <c r="D22" s="180" t="s">
        <v>182</v>
      </c>
      <c r="E22" s="113" t="s">
        <v>286</v>
      </c>
      <c r="F22" s="1"/>
    </row>
    <row r="23" spans="1:6" s="89" customFormat="1" x14ac:dyDescent="0.2">
      <c r="A23" s="177"/>
      <c r="B23" s="178">
        <v>209.46</v>
      </c>
      <c r="C23" s="179" t="s">
        <v>183</v>
      </c>
      <c r="D23" s="180" t="s">
        <v>172</v>
      </c>
      <c r="E23" s="113"/>
      <c r="F23" s="1"/>
    </row>
    <row r="24" spans="1:6" s="89" customFormat="1" x14ac:dyDescent="0.2">
      <c r="A24" s="177"/>
      <c r="B24" s="178">
        <v>218.35</v>
      </c>
      <c r="C24" s="179" t="s">
        <v>181</v>
      </c>
      <c r="D24" s="180" t="s">
        <v>184</v>
      </c>
      <c r="E24" s="113"/>
      <c r="F24" s="1"/>
    </row>
    <row r="25" spans="1:6" s="89" customFormat="1" x14ac:dyDescent="0.2">
      <c r="A25" s="177"/>
      <c r="B25" s="181">
        <v>38.700000000000003</v>
      </c>
      <c r="C25" s="179" t="s">
        <v>181</v>
      </c>
      <c r="D25" s="180" t="s">
        <v>185</v>
      </c>
      <c r="E25" s="113"/>
      <c r="F25" s="1"/>
    </row>
    <row r="26" spans="1:6" s="89" customFormat="1" x14ac:dyDescent="0.2">
      <c r="A26" s="182">
        <v>43434</v>
      </c>
      <c r="B26" s="178">
        <v>1124.5999999999999</v>
      </c>
      <c r="C26" s="179" t="s">
        <v>186</v>
      </c>
      <c r="D26" s="180" t="s">
        <v>177</v>
      </c>
      <c r="E26" s="113"/>
      <c r="F26" s="1"/>
    </row>
    <row r="27" spans="1:6" s="89" customFormat="1" x14ac:dyDescent="0.2">
      <c r="A27" s="182"/>
      <c r="B27" s="178">
        <v>195.65</v>
      </c>
      <c r="C27" s="179" t="s">
        <v>187</v>
      </c>
      <c r="D27" s="180"/>
      <c r="E27" s="113"/>
      <c r="F27" s="1"/>
    </row>
    <row r="28" spans="1:6" s="89" customFormat="1" x14ac:dyDescent="0.2">
      <c r="A28" s="182">
        <v>43531</v>
      </c>
      <c r="B28" s="178">
        <v>709.98</v>
      </c>
      <c r="C28" s="179" t="s">
        <v>188</v>
      </c>
      <c r="D28" s="180" t="s">
        <v>189</v>
      </c>
      <c r="E28" s="113" t="s">
        <v>287</v>
      </c>
      <c r="F28" s="1"/>
    </row>
    <row r="29" spans="1:6" s="89" customFormat="1" x14ac:dyDescent="0.2">
      <c r="A29" s="183"/>
      <c r="B29" s="178">
        <v>795.31</v>
      </c>
      <c r="C29" s="179" t="s">
        <v>188</v>
      </c>
      <c r="D29" s="180" t="s">
        <v>190</v>
      </c>
      <c r="E29" s="113"/>
      <c r="F29" s="1"/>
    </row>
    <row r="30" spans="1:6" s="89" customFormat="1" x14ac:dyDescent="0.2">
      <c r="A30" s="183"/>
      <c r="B30" s="178">
        <v>216.25</v>
      </c>
      <c r="C30" s="179" t="s">
        <v>188</v>
      </c>
      <c r="D30" s="180" t="s">
        <v>191</v>
      </c>
      <c r="E30" s="113"/>
      <c r="F30" s="1"/>
    </row>
    <row r="31" spans="1:6" s="89" customFormat="1" x14ac:dyDescent="0.2">
      <c r="A31" s="183"/>
      <c r="B31" s="178">
        <v>91.77</v>
      </c>
      <c r="C31" s="179" t="s">
        <v>188</v>
      </c>
      <c r="D31" s="180" t="s">
        <v>192</v>
      </c>
      <c r="E31" s="113"/>
      <c r="F31" s="1"/>
    </row>
    <row r="32" spans="1:6" s="89" customFormat="1" x14ac:dyDescent="0.2">
      <c r="A32" s="184">
        <v>43533</v>
      </c>
      <c r="B32" s="178">
        <v>31.77</v>
      </c>
      <c r="C32" s="179" t="s">
        <v>188</v>
      </c>
      <c r="D32" s="185" t="s">
        <v>180</v>
      </c>
      <c r="E32" s="113"/>
      <c r="F32" s="1"/>
    </row>
    <row r="33" spans="1:10" s="89" customFormat="1" x14ac:dyDescent="0.2">
      <c r="A33" s="182">
        <v>43556</v>
      </c>
      <c r="B33" s="178">
        <v>5073.6000000000004</v>
      </c>
      <c r="C33" s="179" t="s">
        <v>193</v>
      </c>
      <c r="D33" s="180" t="s">
        <v>194</v>
      </c>
      <c r="E33" s="113" t="s">
        <v>288</v>
      </c>
      <c r="F33" s="1"/>
    </row>
    <row r="34" spans="1:10" s="89" customFormat="1" x14ac:dyDescent="0.2">
      <c r="A34" s="186"/>
      <c r="B34" s="178">
        <v>78</v>
      </c>
      <c r="C34" s="179" t="s">
        <v>193</v>
      </c>
      <c r="D34" s="180" t="s">
        <v>191</v>
      </c>
      <c r="E34" s="113"/>
      <c r="F34" s="1"/>
    </row>
    <row r="35" spans="1:10" s="89" customFormat="1" x14ac:dyDescent="0.2">
      <c r="A35" s="186"/>
      <c r="B35" s="187">
        <v>-6350.5</v>
      </c>
      <c r="C35" s="179" t="s">
        <v>195</v>
      </c>
      <c r="D35" s="180" t="s">
        <v>196</v>
      </c>
      <c r="E35" s="113"/>
      <c r="F35" s="1"/>
    </row>
    <row r="36" spans="1:10" s="89" customFormat="1" hidden="1" x14ac:dyDescent="0.2">
      <c r="A36" s="124"/>
      <c r="B36" s="125"/>
      <c r="C36" s="126"/>
      <c r="D36" s="126"/>
      <c r="E36" s="127"/>
      <c r="F36" s="1"/>
    </row>
    <row r="37" spans="1:10" ht="19.5" customHeight="1" x14ac:dyDescent="0.2">
      <c r="A37" s="128" t="s">
        <v>154</v>
      </c>
      <c r="B37" s="129">
        <f>SUM(B12:B36)</f>
        <v>5728.43</v>
      </c>
      <c r="C37" s="130" t="str">
        <f>IF(SUBTOTAL(3,B12:B36)=SUBTOTAL(103,B12:B36),'Summary and sign-off'!$A$47,'Summary and sign-off'!$A$48)</f>
        <v>Check - there are no hidden rows with data</v>
      </c>
      <c r="D37" s="163" t="str">
        <f>IF('Summary and sign-off'!F54='Summary and sign-off'!F53,'Summary and sign-off'!A50,'Summary and sign-off'!A49)</f>
        <v>Not all lines have an entry for "Cost in NZ$" and "Type of expense"</v>
      </c>
      <c r="E37" s="163"/>
      <c r="F37" s="48"/>
    </row>
    <row r="38" spans="1:10" ht="10.5" customHeight="1" x14ac:dyDescent="0.2">
      <c r="A38" s="29"/>
      <c r="B38" s="24"/>
      <c r="C38" s="29"/>
      <c r="D38" s="29"/>
      <c r="E38" s="29"/>
      <c r="F38" s="29"/>
    </row>
    <row r="39" spans="1:10" ht="24.75" customHeight="1" x14ac:dyDescent="0.2">
      <c r="A39" s="164" t="s">
        <v>92</v>
      </c>
      <c r="B39" s="164"/>
      <c r="C39" s="164"/>
      <c r="D39" s="164"/>
      <c r="E39" s="164"/>
      <c r="F39" s="49"/>
    </row>
    <row r="40" spans="1:10" ht="27" customHeight="1" x14ac:dyDescent="0.2">
      <c r="A40" s="37" t="s">
        <v>49</v>
      </c>
      <c r="B40" s="37" t="s">
        <v>31</v>
      </c>
      <c r="C40" s="37" t="s">
        <v>146</v>
      </c>
      <c r="D40" s="37" t="s">
        <v>102</v>
      </c>
      <c r="E40" s="37" t="s">
        <v>76</v>
      </c>
      <c r="F40" s="50"/>
    </row>
    <row r="41" spans="1:10" s="89" customFormat="1" hidden="1" x14ac:dyDescent="0.2">
      <c r="A41" s="114"/>
      <c r="B41" s="111"/>
      <c r="C41" s="112"/>
      <c r="D41" s="112"/>
      <c r="E41" s="113"/>
      <c r="F41" s="1"/>
    </row>
    <row r="42" spans="1:10" s="1" customFormat="1" x14ac:dyDescent="0.2">
      <c r="A42" s="188">
        <v>43286</v>
      </c>
      <c r="B42" s="189">
        <v>524.02</v>
      </c>
      <c r="C42" s="185" t="s">
        <v>197</v>
      </c>
      <c r="D42" s="185" t="s">
        <v>198</v>
      </c>
      <c r="E42" s="1" t="s">
        <v>289</v>
      </c>
      <c r="J42" s="190"/>
    </row>
    <row r="43" spans="1:10" s="1" customFormat="1" x14ac:dyDescent="0.2">
      <c r="A43" s="188"/>
      <c r="B43" s="191">
        <v>55.74</v>
      </c>
      <c r="C43" s="185" t="s">
        <v>199</v>
      </c>
      <c r="D43" s="185" t="s">
        <v>200</v>
      </c>
      <c r="E43" s="1" t="s">
        <v>264</v>
      </c>
      <c r="J43" s="190"/>
    </row>
    <row r="44" spans="1:10" s="1" customFormat="1" x14ac:dyDescent="0.2">
      <c r="A44" s="188"/>
      <c r="B44" s="191">
        <v>207.17</v>
      </c>
      <c r="C44" s="185" t="s">
        <v>201</v>
      </c>
      <c r="D44" s="185" t="s">
        <v>200</v>
      </c>
      <c r="E44" s="1" t="s">
        <v>289</v>
      </c>
      <c r="J44" s="190"/>
    </row>
    <row r="45" spans="1:10" s="1" customFormat="1" x14ac:dyDescent="0.2">
      <c r="A45" s="188">
        <v>43291</v>
      </c>
      <c r="B45" s="191">
        <v>290.32</v>
      </c>
      <c r="C45" s="185" t="s">
        <v>202</v>
      </c>
      <c r="D45" s="185" t="s">
        <v>198</v>
      </c>
      <c r="E45" s="1" t="s">
        <v>289</v>
      </c>
      <c r="J45" s="190"/>
    </row>
    <row r="46" spans="1:10" s="1" customFormat="1" x14ac:dyDescent="0.2">
      <c r="A46" s="188"/>
      <c r="B46" s="191">
        <v>38.950000000000003</v>
      </c>
      <c r="C46" s="185" t="s">
        <v>199</v>
      </c>
      <c r="D46" s="185" t="s">
        <v>200</v>
      </c>
      <c r="E46" s="1" t="s">
        <v>264</v>
      </c>
      <c r="J46" s="190"/>
    </row>
    <row r="47" spans="1:10" s="1" customFormat="1" x14ac:dyDescent="0.2">
      <c r="A47" s="188"/>
      <c r="B47" s="191">
        <v>51.67</v>
      </c>
      <c r="C47" s="185" t="s">
        <v>203</v>
      </c>
      <c r="D47" s="185" t="s">
        <v>200</v>
      </c>
      <c r="E47" s="1" t="s">
        <v>264</v>
      </c>
      <c r="J47" s="190"/>
    </row>
    <row r="48" spans="1:10" s="1" customFormat="1" x14ac:dyDescent="0.2">
      <c r="A48" s="188">
        <v>43306</v>
      </c>
      <c r="B48" s="189">
        <v>311.62</v>
      </c>
      <c r="C48" s="185" t="s">
        <v>204</v>
      </c>
      <c r="D48" s="185" t="s">
        <v>198</v>
      </c>
      <c r="E48" s="1" t="s">
        <v>289</v>
      </c>
      <c r="J48" s="190"/>
    </row>
    <row r="49" spans="1:10" s="1" customFormat="1" x14ac:dyDescent="0.2">
      <c r="A49" s="188"/>
      <c r="B49" s="189">
        <v>64.73</v>
      </c>
      <c r="C49" s="185" t="s">
        <v>199</v>
      </c>
      <c r="D49" s="185" t="s">
        <v>200</v>
      </c>
      <c r="E49" s="1" t="s">
        <v>264</v>
      </c>
      <c r="J49" s="190"/>
    </row>
    <row r="50" spans="1:10" s="1" customFormat="1" x14ac:dyDescent="0.2">
      <c r="A50" s="188"/>
      <c r="B50" s="189">
        <v>57.39</v>
      </c>
      <c r="C50" s="185" t="s">
        <v>205</v>
      </c>
      <c r="D50" s="185" t="s">
        <v>206</v>
      </c>
      <c r="E50" s="1" t="s">
        <v>289</v>
      </c>
      <c r="J50" s="190"/>
    </row>
    <row r="51" spans="1:10" s="1" customFormat="1" x14ac:dyDescent="0.2">
      <c r="A51" s="188"/>
      <c r="B51" s="189">
        <v>28.5</v>
      </c>
      <c r="C51" s="185" t="s">
        <v>207</v>
      </c>
      <c r="D51" s="185" t="s">
        <v>206</v>
      </c>
      <c r="E51" s="1" t="s">
        <v>289</v>
      </c>
      <c r="J51" s="190"/>
    </row>
    <row r="52" spans="1:10" s="1" customFormat="1" x14ac:dyDescent="0.2">
      <c r="A52" s="188"/>
      <c r="B52" s="189">
        <v>67.73</v>
      </c>
      <c r="C52" s="185" t="s">
        <v>208</v>
      </c>
      <c r="D52" s="185" t="s">
        <v>206</v>
      </c>
      <c r="E52" s="1" t="s">
        <v>289</v>
      </c>
      <c r="J52" s="190"/>
    </row>
    <row r="53" spans="1:10" s="1" customFormat="1" ht="12.6" customHeight="1" x14ac:dyDescent="0.2">
      <c r="A53" s="188">
        <v>43326</v>
      </c>
      <c r="B53" s="189">
        <v>323.58</v>
      </c>
      <c r="C53" s="185" t="s">
        <v>209</v>
      </c>
      <c r="D53" s="185" t="s">
        <v>210</v>
      </c>
      <c r="E53" s="1" t="s">
        <v>289</v>
      </c>
      <c r="J53" s="190"/>
    </row>
    <row r="54" spans="1:10" s="1" customFormat="1" ht="12.6" customHeight="1" x14ac:dyDescent="0.2">
      <c r="A54" s="188"/>
      <c r="B54" s="192">
        <v>57.55</v>
      </c>
      <c r="C54" s="185" t="s">
        <v>209</v>
      </c>
      <c r="D54" s="185" t="s">
        <v>200</v>
      </c>
      <c r="E54" s="1" t="s">
        <v>289</v>
      </c>
      <c r="J54" s="190"/>
    </row>
    <row r="55" spans="1:10" s="1" customFormat="1" ht="12.6" customHeight="1" x14ac:dyDescent="0.2">
      <c r="A55" s="188"/>
      <c r="B55" s="192">
        <v>73.180000000000007</v>
      </c>
      <c r="C55" s="185" t="s">
        <v>211</v>
      </c>
      <c r="D55" s="185" t="s">
        <v>212</v>
      </c>
      <c r="E55" s="1" t="s">
        <v>289</v>
      </c>
      <c r="J55" s="190"/>
    </row>
    <row r="56" spans="1:10" s="1" customFormat="1" ht="12.6" customHeight="1" x14ac:dyDescent="0.2">
      <c r="A56" s="188">
        <v>43341</v>
      </c>
      <c r="B56" s="189">
        <v>272.52999999999997</v>
      </c>
      <c r="C56" s="185" t="s">
        <v>213</v>
      </c>
      <c r="D56" s="185" t="s">
        <v>214</v>
      </c>
      <c r="E56" s="1" t="s">
        <v>289</v>
      </c>
      <c r="J56" s="190"/>
    </row>
    <row r="57" spans="1:10" s="1" customFormat="1" ht="12.6" customHeight="1" x14ac:dyDescent="0.2">
      <c r="A57" s="188"/>
      <c r="B57" s="193">
        <v>59.82</v>
      </c>
      <c r="C57" s="185" t="s">
        <v>199</v>
      </c>
      <c r="D57" s="185" t="s">
        <v>200</v>
      </c>
      <c r="E57" s="1" t="s">
        <v>264</v>
      </c>
      <c r="J57" s="190"/>
    </row>
    <row r="58" spans="1:10" s="1" customFormat="1" ht="12.6" customHeight="1" x14ac:dyDescent="0.2">
      <c r="A58" s="188"/>
      <c r="B58" s="192">
        <v>130.66999999999999</v>
      </c>
      <c r="C58" s="185" t="s">
        <v>215</v>
      </c>
      <c r="D58" s="185" t="s">
        <v>200</v>
      </c>
      <c r="E58" s="1" t="s">
        <v>289</v>
      </c>
      <c r="J58" s="190"/>
    </row>
    <row r="59" spans="1:10" s="1" customFormat="1" ht="25.5" x14ac:dyDescent="0.2">
      <c r="A59" s="177">
        <v>43356</v>
      </c>
      <c r="B59" s="178">
        <v>157.69999999999999</v>
      </c>
      <c r="C59" s="179" t="s">
        <v>216</v>
      </c>
      <c r="D59" s="180" t="s">
        <v>217</v>
      </c>
      <c r="E59" s="1" t="s">
        <v>290</v>
      </c>
    </row>
    <row r="60" spans="1:10" s="1" customFormat="1" x14ac:dyDescent="0.2">
      <c r="A60" s="177">
        <v>43721</v>
      </c>
      <c r="B60" s="178">
        <v>194.78</v>
      </c>
      <c r="C60" s="179" t="s">
        <v>216</v>
      </c>
      <c r="D60" s="180" t="s">
        <v>218</v>
      </c>
      <c r="E60" s="1" t="s">
        <v>289</v>
      </c>
    </row>
    <row r="61" spans="1:10" s="1" customFormat="1" x14ac:dyDescent="0.2">
      <c r="A61" s="177"/>
      <c r="B61" s="178">
        <v>22.61</v>
      </c>
      <c r="C61" s="179" t="s">
        <v>216</v>
      </c>
      <c r="D61" s="180" t="s">
        <v>219</v>
      </c>
      <c r="E61" s="1" t="s">
        <v>289</v>
      </c>
    </row>
    <row r="62" spans="1:10" s="1" customFormat="1" x14ac:dyDescent="0.2">
      <c r="A62" s="177"/>
      <c r="B62" s="194">
        <v>172.65</v>
      </c>
      <c r="C62" s="179" t="s">
        <v>216</v>
      </c>
      <c r="D62" s="180" t="s">
        <v>200</v>
      </c>
      <c r="E62" s="1" t="s">
        <v>289</v>
      </c>
    </row>
    <row r="63" spans="1:10" s="1" customFormat="1" ht="12.6" customHeight="1" x14ac:dyDescent="0.2">
      <c r="A63" s="188">
        <v>43363</v>
      </c>
      <c r="B63" s="189">
        <v>365.54</v>
      </c>
      <c r="C63" s="185" t="s">
        <v>220</v>
      </c>
      <c r="D63" s="185" t="s">
        <v>214</v>
      </c>
      <c r="E63" s="1" t="s">
        <v>289</v>
      </c>
      <c r="J63" s="190"/>
    </row>
    <row r="64" spans="1:10" s="1" customFormat="1" ht="12.6" customHeight="1" x14ac:dyDescent="0.2">
      <c r="A64" s="188"/>
      <c r="B64" s="192">
        <v>141.76</v>
      </c>
      <c r="C64" s="185" t="s">
        <v>220</v>
      </c>
      <c r="D64" s="185" t="s">
        <v>200</v>
      </c>
      <c r="E64" s="195" t="s">
        <v>289</v>
      </c>
      <c r="J64" s="190"/>
    </row>
    <row r="65" spans="1:10" s="1" customFormat="1" ht="12.6" customHeight="1" x14ac:dyDescent="0.2">
      <c r="A65" s="188"/>
      <c r="B65" s="193">
        <v>66.64</v>
      </c>
      <c r="C65" s="185" t="s">
        <v>220</v>
      </c>
      <c r="D65" s="185" t="s">
        <v>211</v>
      </c>
      <c r="E65" s="195" t="s">
        <v>289</v>
      </c>
      <c r="J65" s="190"/>
    </row>
    <row r="66" spans="1:10" s="1" customFormat="1" ht="12.6" customHeight="1" x14ac:dyDescent="0.2">
      <c r="A66" s="188">
        <v>43388</v>
      </c>
      <c r="B66" s="189">
        <v>169.82</v>
      </c>
      <c r="C66" s="185" t="s">
        <v>221</v>
      </c>
      <c r="D66" s="185" t="s">
        <v>222</v>
      </c>
      <c r="E66" s="1" t="s">
        <v>289</v>
      </c>
      <c r="J66" s="190"/>
    </row>
    <row r="67" spans="1:10" s="1" customFormat="1" ht="12.6" customHeight="1" x14ac:dyDescent="0.2">
      <c r="A67" s="188"/>
      <c r="B67" s="189">
        <v>363.91</v>
      </c>
      <c r="C67" s="185" t="s">
        <v>223</v>
      </c>
      <c r="D67" s="185" t="s">
        <v>224</v>
      </c>
      <c r="E67" s="1" t="s">
        <v>289</v>
      </c>
      <c r="J67" s="190"/>
    </row>
    <row r="68" spans="1:10" s="1" customFormat="1" ht="12.6" customHeight="1" x14ac:dyDescent="0.2">
      <c r="A68" s="188">
        <v>43389</v>
      </c>
      <c r="B68" s="189">
        <v>204.12</v>
      </c>
      <c r="C68" s="185" t="s">
        <v>225</v>
      </c>
      <c r="D68" s="185" t="s">
        <v>222</v>
      </c>
      <c r="E68" s="1" t="s">
        <v>289</v>
      </c>
      <c r="J68" s="190"/>
    </row>
    <row r="69" spans="1:10" s="1" customFormat="1" ht="12.6" customHeight="1" x14ac:dyDescent="0.2">
      <c r="A69" s="188"/>
      <c r="B69" s="189">
        <v>89.53</v>
      </c>
      <c r="C69" s="185" t="s">
        <v>226</v>
      </c>
      <c r="D69" s="185" t="s">
        <v>227</v>
      </c>
      <c r="E69" s="1" t="s">
        <v>291</v>
      </c>
      <c r="J69" s="190"/>
    </row>
    <row r="70" spans="1:10" s="1" customFormat="1" ht="12.6" customHeight="1" x14ac:dyDescent="0.2">
      <c r="A70" s="188">
        <v>43390</v>
      </c>
      <c r="B70" s="189">
        <v>169.57</v>
      </c>
      <c r="C70" s="185" t="s">
        <v>228</v>
      </c>
      <c r="D70" s="185" t="s">
        <v>229</v>
      </c>
      <c r="E70" s="1" t="s">
        <v>289</v>
      </c>
      <c r="J70" s="190"/>
    </row>
    <row r="71" spans="1:10" s="1" customFormat="1" ht="12.6" customHeight="1" x14ac:dyDescent="0.2">
      <c r="A71" s="188"/>
      <c r="B71" s="189">
        <v>115.22</v>
      </c>
      <c r="C71" s="185" t="s">
        <v>230</v>
      </c>
      <c r="D71" s="185" t="s">
        <v>192</v>
      </c>
      <c r="E71" s="1" t="s">
        <v>289</v>
      </c>
      <c r="J71" s="190"/>
    </row>
    <row r="72" spans="1:10" s="1" customFormat="1" ht="12.6" customHeight="1" x14ac:dyDescent="0.2">
      <c r="A72" s="188"/>
      <c r="B72" s="193">
        <v>334.4</v>
      </c>
      <c r="C72" s="185" t="s">
        <v>231</v>
      </c>
      <c r="D72" s="185" t="s">
        <v>232</v>
      </c>
      <c r="E72" s="1" t="s">
        <v>289</v>
      </c>
      <c r="J72" s="190"/>
    </row>
    <row r="73" spans="1:10" s="1" customFormat="1" ht="12.6" customHeight="1" x14ac:dyDescent="0.2">
      <c r="A73" s="188"/>
      <c r="B73" s="192">
        <v>57.45</v>
      </c>
      <c r="C73" s="185" t="s">
        <v>233</v>
      </c>
      <c r="D73" s="185" t="s">
        <v>200</v>
      </c>
      <c r="E73" s="1" t="s">
        <v>264</v>
      </c>
      <c r="J73" s="190"/>
    </row>
    <row r="74" spans="1:10" s="1" customFormat="1" ht="12.6" customHeight="1" x14ac:dyDescent="0.2">
      <c r="A74" s="188">
        <v>43391</v>
      </c>
      <c r="B74" s="189">
        <v>186.01</v>
      </c>
      <c r="C74" s="185" t="s">
        <v>234</v>
      </c>
      <c r="D74" s="185" t="s">
        <v>235</v>
      </c>
      <c r="E74" s="1" t="s">
        <v>290</v>
      </c>
      <c r="J74" s="190"/>
    </row>
    <row r="75" spans="1:10" s="1" customFormat="1" ht="12.6" customHeight="1" x14ac:dyDescent="0.2">
      <c r="A75" s="188">
        <v>43431</v>
      </c>
      <c r="B75" s="189">
        <v>241.2</v>
      </c>
      <c r="C75" s="185" t="s">
        <v>236</v>
      </c>
      <c r="D75" s="185" t="s">
        <v>237</v>
      </c>
      <c r="E75" s="1" t="s">
        <v>290</v>
      </c>
      <c r="J75" s="190"/>
    </row>
    <row r="76" spans="1:10" s="1" customFormat="1" ht="12.6" customHeight="1" x14ac:dyDescent="0.2">
      <c r="A76" s="188"/>
      <c r="B76" s="193">
        <v>55.83</v>
      </c>
      <c r="C76" s="185" t="s">
        <v>236</v>
      </c>
      <c r="D76" s="185" t="s">
        <v>200</v>
      </c>
      <c r="E76" s="1" t="s">
        <v>289</v>
      </c>
      <c r="J76" s="190"/>
    </row>
    <row r="77" spans="1:10" s="1" customFormat="1" ht="12.6" customHeight="1" x14ac:dyDescent="0.2">
      <c r="A77" s="188">
        <v>43437</v>
      </c>
      <c r="B77" s="193">
        <v>234.5</v>
      </c>
      <c r="C77" s="185" t="s">
        <v>238</v>
      </c>
      <c r="D77" s="185" t="s">
        <v>214</v>
      </c>
      <c r="E77" s="1" t="s">
        <v>289</v>
      </c>
      <c r="J77" s="190"/>
    </row>
    <row r="78" spans="1:10" s="1" customFormat="1" ht="12.6" customHeight="1" x14ac:dyDescent="0.2">
      <c r="A78" s="188"/>
      <c r="B78" s="193">
        <v>57.39</v>
      </c>
      <c r="C78" s="185" t="s">
        <v>238</v>
      </c>
      <c r="D78" s="185" t="s">
        <v>239</v>
      </c>
      <c r="E78" s="1" t="s">
        <v>264</v>
      </c>
      <c r="J78" s="190"/>
    </row>
    <row r="79" spans="1:10" s="1" customFormat="1" ht="12.6" customHeight="1" x14ac:dyDescent="0.2">
      <c r="A79" s="188"/>
      <c r="B79" s="193">
        <v>202.02</v>
      </c>
      <c r="C79" s="185" t="s">
        <v>238</v>
      </c>
      <c r="D79" s="185" t="s">
        <v>206</v>
      </c>
      <c r="E79" s="1" t="s">
        <v>289</v>
      </c>
      <c r="J79" s="190"/>
    </row>
    <row r="80" spans="1:10" s="1" customFormat="1" ht="12.6" customHeight="1" x14ac:dyDescent="0.2">
      <c r="A80" s="188">
        <v>43543</v>
      </c>
      <c r="B80" s="193">
        <v>333.8</v>
      </c>
      <c r="C80" s="185" t="s">
        <v>240</v>
      </c>
      <c r="D80" s="185" t="s">
        <v>214</v>
      </c>
      <c r="E80" s="1" t="s">
        <v>289</v>
      </c>
      <c r="J80" s="190"/>
    </row>
    <row r="81" spans="1:10" s="1" customFormat="1" ht="12.6" customHeight="1" x14ac:dyDescent="0.2">
      <c r="A81" s="188"/>
      <c r="B81" s="193">
        <v>184.42</v>
      </c>
      <c r="C81" s="185" t="s">
        <v>240</v>
      </c>
      <c r="D81" s="185" t="s">
        <v>206</v>
      </c>
      <c r="E81" s="1" t="s">
        <v>289</v>
      </c>
      <c r="J81" s="190"/>
    </row>
    <row r="82" spans="1:10" s="1" customFormat="1" ht="12.6" customHeight="1" x14ac:dyDescent="0.2">
      <c r="A82" s="188">
        <v>43544</v>
      </c>
      <c r="B82" s="193">
        <v>315.52999999999997</v>
      </c>
      <c r="C82" s="185" t="s">
        <v>241</v>
      </c>
      <c r="D82" s="185" t="s">
        <v>242</v>
      </c>
      <c r="E82" s="1" t="s">
        <v>292</v>
      </c>
      <c r="J82" s="190"/>
    </row>
    <row r="83" spans="1:10" s="1" customFormat="1" ht="12.6" customHeight="1" x14ac:dyDescent="0.2">
      <c r="A83" s="188">
        <v>43567</v>
      </c>
      <c r="B83" s="193">
        <v>625.9</v>
      </c>
      <c r="C83" s="185" t="s">
        <v>243</v>
      </c>
      <c r="D83" s="185" t="s">
        <v>214</v>
      </c>
      <c r="E83" s="1" t="s">
        <v>289</v>
      </c>
      <c r="J83" s="190"/>
    </row>
    <row r="84" spans="1:10" s="1" customFormat="1" ht="12.6" customHeight="1" x14ac:dyDescent="0.2">
      <c r="A84" s="188"/>
      <c r="B84" s="193">
        <v>171.22</v>
      </c>
      <c r="C84" s="185" t="s">
        <v>243</v>
      </c>
      <c r="D84" s="185" t="s">
        <v>200</v>
      </c>
      <c r="E84" s="1" t="s">
        <v>289</v>
      </c>
      <c r="J84" s="190"/>
    </row>
    <row r="85" spans="1:10" s="89" customFormat="1" hidden="1" x14ac:dyDescent="0.2">
      <c r="A85" s="114"/>
      <c r="B85" s="111"/>
      <c r="C85" s="112"/>
      <c r="D85" s="112"/>
      <c r="E85" s="113"/>
      <c r="F85" s="1"/>
    </row>
    <row r="86" spans="1:10" ht="19.5" customHeight="1" x14ac:dyDescent="0.2">
      <c r="A86" s="128" t="s">
        <v>155</v>
      </c>
      <c r="B86" s="129">
        <f>SUM(B41:B85)</f>
        <v>7848.6900000000005</v>
      </c>
      <c r="C86" s="130" t="str">
        <f>IF(SUBTOTAL(3,B41:B85)=SUBTOTAL(103,B41:B85),'Summary and sign-off'!$A$47,'Summary and sign-off'!$A$48)</f>
        <v>Check - there are no hidden rows with data</v>
      </c>
      <c r="D86" s="163" t="str">
        <f>IF('Summary and sign-off'!F55='Summary and sign-off'!F53,'Summary and sign-off'!A50,'Summary and sign-off'!A49)</f>
        <v>Check - each entry provides sufficient information</v>
      </c>
      <c r="E86" s="163"/>
      <c r="F86" s="48"/>
    </row>
    <row r="87" spans="1:10" ht="10.5" customHeight="1" x14ac:dyDescent="0.2">
      <c r="A87" s="29"/>
      <c r="B87" s="24"/>
      <c r="C87" s="29"/>
      <c r="D87" s="29"/>
      <c r="E87" s="29"/>
      <c r="F87" s="29"/>
    </row>
    <row r="88" spans="1:10" ht="24.75" customHeight="1" x14ac:dyDescent="0.2">
      <c r="A88" s="164" t="s">
        <v>44</v>
      </c>
      <c r="B88" s="164"/>
      <c r="C88" s="164"/>
      <c r="D88" s="164"/>
      <c r="E88" s="164"/>
      <c r="F88" s="48"/>
    </row>
    <row r="89" spans="1:10" ht="27" customHeight="1" x14ac:dyDescent="0.2">
      <c r="A89" s="37" t="s">
        <v>49</v>
      </c>
      <c r="B89" s="37" t="s">
        <v>31</v>
      </c>
      <c r="C89" s="37" t="s">
        <v>147</v>
      </c>
      <c r="D89" s="37" t="s">
        <v>88</v>
      </c>
      <c r="E89" s="37" t="s">
        <v>76</v>
      </c>
      <c r="F89" s="51"/>
    </row>
    <row r="90" spans="1:10" s="89" customFormat="1" hidden="1" x14ac:dyDescent="0.2">
      <c r="A90" s="114"/>
      <c r="B90" s="111"/>
      <c r="C90" s="112"/>
      <c r="D90" s="112"/>
      <c r="E90" s="113"/>
      <c r="F90" s="1"/>
    </row>
    <row r="91" spans="1:10" s="199" customFormat="1" ht="13.15" customHeight="1" x14ac:dyDescent="0.2">
      <c r="A91" s="196">
        <v>43679</v>
      </c>
      <c r="B91" s="197">
        <v>18.25</v>
      </c>
      <c r="C91" s="198" t="s">
        <v>244</v>
      </c>
      <c r="D91" s="198" t="s">
        <v>185</v>
      </c>
      <c r="E91" s="199" t="s">
        <v>264</v>
      </c>
    </row>
    <row r="92" spans="1:10" s="202" customFormat="1" ht="13.15" customHeight="1" x14ac:dyDescent="0.2">
      <c r="A92" s="200">
        <v>43680</v>
      </c>
      <c r="B92" s="201">
        <v>38.229999999999997</v>
      </c>
      <c r="C92" s="202" t="s">
        <v>245</v>
      </c>
      <c r="D92" s="202" t="s">
        <v>200</v>
      </c>
      <c r="E92" s="199" t="s">
        <v>264</v>
      </c>
    </row>
    <row r="93" spans="1:10" s="1" customFormat="1" ht="13.15" customHeight="1" x14ac:dyDescent="0.2">
      <c r="A93" s="188">
        <v>43347</v>
      </c>
      <c r="B93" s="203">
        <v>8.44</v>
      </c>
      <c r="C93" s="185" t="s">
        <v>246</v>
      </c>
      <c r="D93" s="185" t="s">
        <v>185</v>
      </c>
      <c r="E93" s="199" t="s">
        <v>264</v>
      </c>
    </row>
    <row r="94" spans="1:10" s="1" customFormat="1" ht="13.15" customHeight="1" x14ac:dyDescent="0.2">
      <c r="A94" s="188">
        <v>43361</v>
      </c>
      <c r="B94" s="203">
        <v>59.83</v>
      </c>
      <c r="C94" s="185" t="s">
        <v>247</v>
      </c>
      <c r="D94" s="185" t="s">
        <v>200</v>
      </c>
      <c r="E94" s="199" t="s">
        <v>264</v>
      </c>
    </row>
    <row r="95" spans="1:10" s="1" customFormat="1" ht="13.15" customHeight="1" x14ac:dyDescent="0.2">
      <c r="A95" s="204">
        <v>43377</v>
      </c>
      <c r="B95" s="203">
        <v>35.950000000000003</v>
      </c>
      <c r="C95" s="185" t="s">
        <v>248</v>
      </c>
      <c r="D95" s="185" t="s">
        <v>200</v>
      </c>
      <c r="E95" s="199" t="s">
        <v>264</v>
      </c>
    </row>
    <row r="96" spans="1:10" s="199" customFormat="1" ht="12.75" customHeight="1" x14ac:dyDescent="0.2">
      <c r="A96" s="205">
        <v>43382</v>
      </c>
      <c r="B96" s="197">
        <v>7.63</v>
      </c>
      <c r="C96" s="198" t="s">
        <v>249</v>
      </c>
      <c r="D96" s="198" t="s">
        <v>185</v>
      </c>
      <c r="E96" s="199" t="s">
        <v>264</v>
      </c>
    </row>
    <row r="97" spans="1:6" s="1" customFormat="1" ht="12.75" customHeight="1" x14ac:dyDescent="0.2">
      <c r="A97" s="204">
        <v>43385</v>
      </c>
      <c r="B97" s="203">
        <v>13.71</v>
      </c>
      <c r="C97" s="185" t="s">
        <v>250</v>
      </c>
      <c r="D97" s="185" t="s">
        <v>200</v>
      </c>
      <c r="E97" s="199" t="s">
        <v>264</v>
      </c>
    </row>
    <row r="98" spans="1:6" s="1" customFormat="1" ht="12.75" customHeight="1" x14ac:dyDescent="0.2">
      <c r="A98" s="188">
        <v>43397</v>
      </c>
      <c r="B98" s="178">
        <v>6.08</v>
      </c>
      <c r="C98" s="185" t="s">
        <v>251</v>
      </c>
      <c r="D98" s="185" t="s">
        <v>185</v>
      </c>
      <c r="E98" s="199" t="s">
        <v>264</v>
      </c>
    </row>
    <row r="99" spans="1:6" s="1" customFormat="1" ht="24.6" customHeight="1" x14ac:dyDescent="0.2">
      <c r="A99" s="204">
        <v>43440</v>
      </c>
      <c r="B99" s="203">
        <v>21.53</v>
      </c>
      <c r="C99" s="198" t="s">
        <v>252</v>
      </c>
      <c r="D99" s="185" t="s">
        <v>185</v>
      </c>
      <c r="E99" s="199" t="s">
        <v>264</v>
      </c>
    </row>
    <row r="100" spans="1:6" s="1" customFormat="1" ht="12.75" customHeight="1" x14ac:dyDescent="0.2">
      <c r="A100" s="204">
        <v>43447</v>
      </c>
      <c r="B100" s="203">
        <v>8.44</v>
      </c>
      <c r="C100" s="185" t="s">
        <v>253</v>
      </c>
      <c r="D100" s="185" t="s">
        <v>185</v>
      </c>
      <c r="E100" s="199" t="s">
        <v>264</v>
      </c>
    </row>
    <row r="101" spans="1:6" s="1" customFormat="1" ht="12.75" customHeight="1" x14ac:dyDescent="0.2">
      <c r="A101" s="204">
        <v>43551</v>
      </c>
      <c r="B101" s="203">
        <v>69.38</v>
      </c>
      <c r="C101" s="185" t="s">
        <v>254</v>
      </c>
      <c r="D101" s="185" t="s">
        <v>200</v>
      </c>
      <c r="E101" s="199" t="s">
        <v>264</v>
      </c>
    </row>
    <row r="102" spans="1:6" s="1" customFormat="1" ht="12.75" customHeight="1" x14ac:dyDescent="0.2">
      <c r="A102" s="204">
        <v>43552</v>
      </c>
      <c r="B102" s="203">
        <v>22.88</v>
      </c>
      <c r="C102" s="185" t="s">
        <v>255</v>
      </c>
      <c r="D102" s="185" t="s">
        <v>200</v>
      </c>
      <c r="E102" s="199" t="s">
        <v>264</v>
      </c>
    </row>
    <row r="103" spans="1:6" s="199" customFormat="1" ht="12.75" customHeight="1" x14ac:dyDescent="0.2">
      <c r="A103" s="205">
        <v>43563</v>
      </c>
      <c r="B103" s="197">
        <v>44.85</v>
      </c>
      <c r="C103" s="198" t="s">
        <v>256</v>
      </c>
      <c r="D103" s="198" t="s">
        <v>185</v>
      </c>
      <c r="E103" s="199" t="s">
        <v>264</v>
      </c>
    </row>
    <row r="104" spans="1:6" s="1" customFormat="1" ht="12.75" customHeight="1" x14ac:dyDescent="0.2">
      <c r="A104" s="204">
        <v>43595</v>
      </c>
      <c r="B104" s="203">
        <v>8.99</v>
      </c>
      <c r="C104" s="185" t="s">
        <v>257</v>
      </c>
      <c r="D104" s="185" t="s">
        <v>185</v>
      </c>
      <c r="E104" s="199" t="s">
        <v>264</v>
      </c>
    </row>
    <row r="105" spans="1:6" s="1" customFormat="1" ht="12.75" customHeight="1" x14ac:dyDescent="0.2">
      <c r="A105" s="204">
        <v>43637</v>
      </c>
      <c r="B105" s="203">
        <v>86.49</v>
      </c>
      <c r="C105" s="185" t="s">
        <v>258</v>
      </c>
      <c r="D105" s="185" t="s">
        <v>185</v>
      </c>
      <c r="E105" s="199" t="s">
        <v>264</v>
      </c>
    </row>
    <row r="106" spans="1:6" s="1" customFormat="1" ht="12.75" customHeight="1" x14ac:dyDescent="0.2">
      <c r="A106" s="204">
        <v>43641</v>
      </c>
      <c r="B106" s="203">
        <v>18.43</v>
      </c>
      <c r="C106" s="185" t="s">
        <v>259</v>
      </c>
      <c r="D106" s="185" t="s">
        <v>200</v>
      </c>
      <c r="E106" s="199" t="s">
        <v>264</v>
      </c>
    </row>
    <row r="107" spans="1:6" s="1" customFormat="1" ht="12.75" customHeight="1" x14ac:dyDescent="0.2">
      <c r="A107" s="188">
        <v>43646</v>
      </c>
      <c r="B107" s="178">
        <v>541.80999999999995</v>
      </c>
      <c r="C107" s="185" t="s">
        <v>260</v>
      </c>
      <c r="D107" s="185" t="s">
        <v>55</v>
      </c>
      <c r="E107" s="202"/>
    </row>
    <row r="108" spans="1:6" s="89" customFormat="1" hidden="1" x14ac:dyDescent="0.2">
      <c r="A108" s="114"/>
      <c r="B108" s="111"/>
      <c r="C108" s="112"/>
      <c r="D108" s="112"/>
      <c r="E108" s="113"/>
      <c r="F108" s="1"/>
    </row>
    <row r="109" spans="1:6" ht="19.5" customHeight="1" x14ac:dyDescent="0.2">
      <c r="A109" s="128" t="s">
        <v>152</v>
      </c>
      <c r="B109" s="129">
        <f>SUM(B90:B108)</f>
        <v>1010.9200000000001</v>
      </c>
      <c r="C109" s="130" t="str">
        <f>IF(SUBTOTAL(3,B90:B108)=SUBTOTAL(103,B90:B108),'Summary and sign-off'!$A$47,'Summary and sign-off'!$A$48)</f>
        <v>Check - there are no hidden rows with data</v>
      </c>
      <c r="D109" s="163" t="str">
        <f>IF('Summary and sign-off'!F56='Summary and sign-off'!F53,'Summary and sign-off'!A50,'Summary and sign-off'!A49)</f>
        <v>Check - each entry provides sufficient information</v>
      </c>
      <c r="E109" s="163"/>
      <c r="F109" s="48"/>
    </row>
    <row r="110" spans="1:6" ht="10.5" customHeight="1" x14ac:dyDescent="0.2">
      <c r="A110" s="29"/>
      <c r="B110" s="97"/>
      <c r="C110" s="24"/>
      <c r="D110" s="29"/>
      <c r="E110" s="29"/>
      <c r="F110" s="29"/>
    </row>
    <row r="111" spans="1:6" ht="34.5" customHeight="1" x14ac:dyDescent="0.2">
      <c r="A111" s="52" t="s">
        <v>1</v>
      </c>
      <c r="B111" s="98">
        <f>B37+B86+B109</f>
        <v>14588.04</v>
      </c>
      <c r="C111" s="53"/>
      <c r="D111" s="53"/>
      <c r="E111" s="53"/>
      <c r="F111" s="28"/>
    </row>
    <row r="112" spans="1:6" x14ac:dyDescent="0.2">
      <c r="A112" s="29"/>
      <c r="B112" s="24"/>
      <c r="C112" s="29"/>
      <c r="D112" s="29"/>
      <c r="E112" s="29"/>
      <c r="F112" s="29"/>
    </row>
    <row r="113" spans="1:6" x14ac:dyDescent="0.2">
      <c r="A113" s="54" t="s">
        <v>8</v>
      </c>
      <c r="B113" s="27"/>
      <c r="C113" s="28"/>
      <c r="D113" s="28"/>
      <c r="E113" s="28"/>
      <c r="F113" s="29"/>
    </row>
    <row r="114" spans="1:6" ht="12.6" customHeight="1" x14ac:dyDescent="0.2">
      <c r="A114" s="25" t="s">
        <v>50</v>
      </c>
      <c r="B114" s="55"/>
      <c r="C114" s="55"/>
      <c r="D114" s="34"/>
      <c r="E114" s="34"/>
      <c r="F114" s="29"/>
    </row>
    <row r="115" spans="1:6" ht="12.95" customHeight="1" x14ac:dyDescent="0.2">
      <c r="A115" s="33" t="s">
        <v>156</v>
      </c>
      <c r="B115" s="29"/>
      <c r="C115" s="34"/>
      <c r="D115" s="29"/>
      <c r="E115" s="34"/>
      <c r="F115" s="29"/>
    </row>
    <row r="116" spans="1:6" x14ac:dyDescent="0.2">
      <c r="A116" s="33" t="s">
        <v>149</v>
      </c>
      <c r="B116" s="34"/>
      <c r="C116" s="34"/>
      <c r="D116" s="34"/>
      <c r="E116" s="56"/>
      <c r="F116" s="48"/>
    </row>
    <row r="117" spans="1:6" x14ac:dyDescent="0.2">
      <c r="A117" s="25" t="s">
        <v>157</v>
      </c>
      <c r="B117" s="27"/>
      <c r="C117" s="28"/>
      <c r="D117" s="28"/>
      <c r="E117" s="28"/>
      <c r="F117" s="29"/>
    </row>
    <row r="118" spans="1:6" ht="12.95" customHeight="1" x14ac:dyDescent="0.2">
      <c r="A118" s="33" t="s">
        <v>148</v>
      </c>
      <c r="B118" s="29"/>
      <c r="C118" s="34"/>
      <c r="D118" s="29"/>
      <c r="E118" s="34"/>
      <c r="F118" s="29"/>
    </row>
    <row r="119" spans="1:6" x14ac:dyDescent="0.2">
      <c r="A119" s="33" t="s">
        <v>153</v>
      </c>
      <c r="B119" s="34"/>
      <c r="C119" s="34"/>
      <c r="D119" s="34"/>
      <c r="E119" s="56"/>
      <c r="F119" s="48"/>
    </row>
    <row r="120" spans="1:6" x14ac:dyDescent="0.2">
      <c r="A120" s="38" t="s">
        <v>165</v>
      </c>
      <c r="B120" s="38"/>
      <c r="C120" s="38"/>
      <c r="D120" s="38"/>
      <c r="E120" s="56"/>
      <c r="F120" s="48"/>
    </row>
    <row r="121" spans="1:6" x14ac:dyDescent="0.2">
      <c r="A121" s="42"/>
      <c r="B121" s="29"/>
      <c r="C121" s="29"/>
      <c r="D121" s="29"/>
      <c r="E121" s="48"/>
      <c r="F121" s="48"/>
    </row>
    <row r="122" spans="1:6" hidden="1" x14ac:dyDescent="0.2">
      <c r="A122" s="42"/>
      <c r="B122" s="29"/>
      <c r="C122" s="29"/>
      <c r="D122" s="29"/>
      <c r="E122" s="48"/>
      <c r="F122" s="48"/>
    </row>
    <row r="123" spans="1:6" hidden="1" x14ac:dyDescent="0.2"/>
    <row r="124" spans="1:6" hidden="1" x14ac:dyDescent="0.2"/>
    <row r="125" spans="1:6" hidden="1" x14ac:dyDescent="0.2"/>
    <row r="126" spans="1:6" hidden="1" x14ac:dyDescent="0.2"/>
    <row r="127" spans="1:6" ht="12.75" hidden="1" customHeight="1" x14ac:dyDescent="0.2"/>
    <row r="128" spans="1:6" hidden="1" x14ac:dyDescent="0.2"/>
    <row r="129" spans="1:6" hidden="1" x14ac:dyDescent="0.2"/>
    <row r="130" spans="1:6" hidden="1" x14ac:dyDescent="0.2">
      <c r="A130" s="57"/>
      <c r="B130" s="48"/>
      <c r="C130" s="48"/>
      <c r="D130" s="48"/>
      <c r="E130" s="48"/>
      <c r="F130" s="48"/>
    </row>
    <row r="131" spans="1:6" hidden="1" x14ac:dyDescent="0.2">
      <c r="A131" s="57"/>
      <c r="B131" s="48"/>
      <c r="C131" s="48"/>
      <c r="D131" s="48"/>
      <c r="E131" s="48"/>
      <c r="F131" s="48"/>
    </row>
    <row r="132" spans="1:6" hidden="1" x14ac:dyDescent="0.2">
      <c r="A132" s="57"/>
      <c r="B132" s="48"/>
      <c r="C132" s="48"/>
      <c r="D132" s="48"/>
      <c r="E132" s="48"/>
      <c r="F132" s="48"/>
    </row>
    <row r="133" spans="1:6" hidden="1" x14ac:dyDescent="0.2">
      <c r="A133" s="57"/>
      <c r="B133" s="48"/>
      <c r="C133" s="48"/>
      <c r="D133" s="48"/>
      <c r="E133" s="48"/>
      <c r="F133" s="48"/>
    </row>
    <row r="134" spans="1:6" hidden="1" x14ac:dyDescent="0.2">
      <c r="A134" s="57"/>
      <c r="B134" s="48"/>
      <c r="C134" s="48"/>
      <c r="D134" s="48"/>
      <c r="E134" s="48"/>
      <c r="F134" s="48"/>
    </row>
    <row r="135" spans="1:6" hidden="1" x14ac:dyDescent="0.2"/>
    <row r="136" spans="1:6" hidden="1" x14ac:dyDescent="0.2"/>
    <row r="137" spans="1:6" hidden="1" x14ac:dyDescent="0.2"/>
    <row r="138" spans="1:6" hidden="1" x14ac:dyDescent="0.2"/>
    <row r="139" spans="1:6" hidden="1" x14ac:dyDescent="0.2"/>
    <row r="140" spans="1:6" hidden="1" x14ac:dyDescent="0.2"/>
    <row r="141" spans="1:6" hidden="1"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sheetData>
  <sheetProtection sheet="1" formatCells="0" formatRows="0" insertColumns="0" insertRows="0" deleteRows="0"/>
  <mergeCells count="15">
    <mergeCell ref="B7:E7"/>
    <mergeCell ref="B5:E5"/>
    <mergeCell ref="D109:E109"/>
    <mergeCell ref="A1:E1"/>
    <mergeCell ref="A39:E39"/>
    <mergeCell ref="A88:E88"/>
    <mergeCell ref="B2:E2"/>
    <mergeCell ref="B3:E3"/>
    <mergeCell ref="B4:E4"/>
    <mergeCell ref="A8:E8"/>
    <mergeCell ref="A9:E9"/>
    <mergeCell ref="B6:E6"/>
    <mergeCell ref="D37:E37"/>
    <mergeCell ref="D86:E86"/>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36 A41:A85 A90:A10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9 A40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B12:B36 B41:B85 B90:B108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18" sqref="C1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9" t="s">
        <v>6</v>
      </c>
      <c r="B1" s="159"/>
      <c r="C1" s="159"/>
      <c r="D1" s="159"/>
      <c r="E1" s="159"/>
      <c r="F1" s="40"/>
    </row>
    <row r="2" spans="1:6" ht="21" customHeight="1" x14ac:dyDescent="0.2">
      <c r="A2" s="4" t="s">
        <v>2</v>
      </c>
      <c r="B2" s="162" t="str">
        <f>'Summary and sign-off'!B2:F2</f>
        <v>Health Quality and Safety Commission</v>
      </c>
      <c r="C2" s="162"/>
      <c r="D2" s="162"/>
      <c r="E2" s="162"/>
      <c r="F2" s="40"/>
    </row>
    <row r="3" spans="1:6" ht="21" customHeight="1" x14ac:dyDescent="0.2">
      <c r="A3" s="4" t="s">
        <v>3</v>
      </c>
      <c r="B3" s="162" t="str">
        <f>'Summary and sign-off'!B3:F3</f>
        <v>Dr Janice Wilson</v>
      </c>
      <c r="C3" s="162"/>
      <c r="D3" s="162"/>
      <c r="E3" s="162"/>
      <c r="F3" s="40"/>
    </row>
    <row r="4" spans="1:6" ht="21" customHeight="1" x14ac:dyDescent="0.2">
      <c r="A4" s="4" t="s">
        <v>77</v>
      </c>
      <c r="B4" s="162">
        <f>'Summary and sign-off'!B4:F4</f>
        <v>43282</v>
      </c>
      <c r="C4" s="162"/>
      <c r="D4" s="162"/>
      <c r="E4" s="162"/>
      <c r="F4" s="40"/>
    </row>
    <row r="5" spans="1:6" ht="21" customHeight="1" x14ac:dyDescent="0.2">
      <c r="A5" s="4" t="s">
        <v>78</v>
      </c>
      <c r="B5" s="162">
        <f>'Summary and sign-off'!B5:F5</f>
        <v>43646</v>
      </c>
      <c r="C5" s="162"/>
      <c r="D5" s="162"/>
      <c r="E5" s="162"/>
      <c r="F5" s="40"/>
    </row>
    <row r="6" spans="1:6" ht="21" customHeight="1" x14ac:dyDescent="0.2">
      <c r="A6" s="4" t="s">
        <v>29</v>
      </c>
      <c r="B6" s="157"/>
      <c r="C6" s="157"/>
      <c r="D6" s="157"/>
      <c r="E6" s="157"/>
      <c r="F6" s="40"/>
    </row>
    <row r="7" spans="1:6" ht="21" customHeight="1" x14ac:dyDescent="0.2">
      <c r="A7" s="4" t="s">
        <v>104</v>
      </c>
      <c r="B7" s="157"/>
      <c r="C7" s="157"/>
      <c r="D7" s="157"/>
      <c r="E7" s="157"/>
      <c r="F7" s="40"/>
    </row>
    <row r="8" spans="1:6" ht="35.25" customHeight="1" x14ac:dyDescent="0.25">
      <c r="A8" s="172" t="s">
        <v>158</v>
      </c>
      <c r="B8" s="172"/>
      <c r="C8" s="173"/>
      <c r="D8" s="173"/>
      <c r="E8" s="173"/>
      <c r="F8" s="44"/>
    </row>
    <row r="9" spans="1:6" ht="35.25" customHeight="1" x14ac:dyDescent="0.25">
      <c r="A9" s="170" t="s">
        <v>135</v>
      </c>
      <c r="B9" s="171"/>
      <c r="C9" s="171"/>
      <c r="D9" s="171"/>
      <c r="E9" s="17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c r="D13" s="116"/>
      <c r="E13" s="117"/>
      <c r="F13" s="2"/>
    </row>
    <row r="14" spans="1:6" s="89" customFormat="1" x14ac:dyDescent="0.2">
      <c r="A14" s="114" t="s">
        <v>261</v>
      </c>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3" t="str">
        <f>IF('Summary and sign-off'!F57='Summary and sign-off'!F53,'Summary and sign-off'!A50,'Summary and sign-off'!A49)</f>
        <v>Check - each entry provides sufficient information</v>
      </c>
      <c r="E25" s="163"/>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27"/>
  <sheetViews>
    <sheetView zoomScaleNormal="100" workbookViewId="0">
      <selection activeCell="D67" sqref="D6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9" t="s">
        <v>6</v>
      </c>
      <c r="B1" s="159"/>
      <c r="C1" s="159"/>
      <c r="D1" s="159"/>
      <c r="E1" s="159"/>
      <c r="F1" s="26"/>
    </row>
    <row r="2" spans="1:6" ht="21" customHeight="1" x14ac:dyDescent="0.2">
      <c r="A2" s="4" t="s">
        <v>2</v>
      </c>
      <c r="B2" s="162" t="str">
        <f>'Summary and sign-off'!B2:F2</f>
        <v>Health Quality and Safety Commission</v>
      </c>
      <c r="C2" s="162"/>
      <c r="D2" s="162"/>
      <c r="E2" s="162"/>
      <c r="F2" s="26"/>
    </row>
    <row r="3" spans="1:6" ht="21" customHeight="1" x14ac:dyDescent="0.2">
      <c r="A3" s="4" t="s">
        <v>3</v>
      </c>
      <c r="B3" s="162" t="str">
        <f>'Summary and sign-off'!B3:F3</f>
        <v>Dr Janice Wilson</v>
      </c>
      <c r="C3" s="162"/>
      <c r="D3" s="162"/>
      <c r="E3" s="162"/>
      <c r="F3" s="26"/>
    </row>
    <row r="4" spans="1:6" ht="21" customHeight="1" x14ac:dyDescent="0.2">
      <c r="A4" s="4" t="s">
        <v>77</v>
      </c>
      <c r="B4" s="162">
        <f>'Summary and sign-off'!B4:F4</f>
        <v>43282</v>
      </c>
      <c r="C4" s="162"/>
      <c r="D4" s="162"/>
      <c r="E4" s="162"/>
      <c r="F4" s="26"/>
    </row>
    <row r="5" spans="1:6" ht="21" customHeight="1" x14ac:dyDescent="0.2">
      <c r="A5" s="4" t="s">
        <v>78</v>
      </c>
      <c r="B5" s="162">
        <f>'Summary and sign-off'!B5:F5</f>
        <v>43646</v>
      </c>
      <c r="C5" s="162"/>
      <c r="D5" s="162"/>
      <c r="E5" s="162"/>
      <c r="F5" s="26"/>
    </row>
    <row r="6" spans="1:6" ht="21" customHeight="1" x14ac:dyDescent="0.2">
      <c r="A6" s="4" t="s">
        <v>29</v>
      </c>
      <c r="B6" s="157" t="s">
        <v>28</v>
      </c>
      <c r="C6" s="157"/>
      <c r="D6" s="157"/>
      <c r="E6" s="157"/>
      <c r="F6" s="36"/>
    </row>
    <row r="7" spans="1:6" ht="21" customHeight="1" x14ac:dyDescent="0.2">
      <c r="A7" s="4" t="s">
        <v>104</v>
      </c>
      <c r="B7" s="157" t="s">
        <v>116</v>
      </c>
      <c r="C7" s="157"/>
      <c r="D7" s="157"/>
      <c r="E7" s="157"/>
      <c r="F7" s="36"/>
    </row>
    <row r="8" spans="1:6" ht="35.25" customHeight="1" x14ac:dyDescent="0.2">
      <c r="A8" s="166" t="s">
        <v>0</v>
      </c>
      <c r="B8" s="166"/>
      <c r="C8" s="173"/>
      <c r="D8" s="173"/>
      <c r="E8" s="173"/>
      <c r="F8" s="26"/>
    </row>
    <row r="9" spans="1:6" ht="35.25" customHeight="1" x14ac:dyDescent="0.2">
      <c r="A9" s="174" t="s">
        <v>127</v>
      </c>
      <c r="B9" s="175"/>
      <c r="C9" s="175"/>
      <c r="D9" s="175"/>
      <c r="E9" s="17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3" customFormat="1" x14ac:dyDescent="0.2">
      <c r="A12" s="177">
        <v>43680</v>
      </c>
      <c r="B12" s="206">
        <v>73.95</v>
      </c>
      <c r="C12" s="207" t="s">
        <v>262</v>
      </c>
      <c r="D12" s="208" t="s">
        <v>263</v>
      </c>
      <c r="E12" s="209" t="s">
        <v>264</v>
      </c>
    </row>
    <row r="13" spans="1:6" s="3" customFormat="1" ht="25.5" x14ac:dyDescent="0.2">
      <c r="A13" s="177">
        <v>43711</v>
      </c>
      <c r="B13" s="206">
        <v>93.17</v>
      </c>
      <c r="C13" s="207" t="s">
        <v>262</v>
      </c>
      <c r="D13" s="208" t="s">
        <v>265</v>
      </c>
      <c r="E13" s="209" t="s">
        <v>266</v>
      </c>
    </row>
    <row r="14" spans="1:6" s="3" customFormat="1" x14ac:dyDescent="0.2">
      <c r="A14" s="177">
        <v>43376</v>
      </c>
      <c r="B14" s="206">
        <v>93.17</v>
      </c>
      <c r="C14" s="207" t="s">
        <v>262</v>
      </c>
      <c r="D14" s="208" t="s">
        <v>267</v>
      </c>
      <c r="E14" s="209" t="s">
        <v>264</v>
      </c>
    </row>
    <row r="15" spans="1:6" s="3" customFormat="1" x14ac:dyDescent="0.2">
      <c r="A15" s="177">
        <v>43042</v>
      </c>
      <c r="B15" s="206">
        <v>42.85</v>
      </c>
      <c r="C15" s="207" t="s">
        <v>262</v>
      </c>
      <c r="D15" s="208" t="s">
        <v>268</v>
      </c>
      <c r="E15" s="209" t="s">
        <v>264</v>
      </c>
    </row>
    <row r="16" spans="1:6" s="3" customFormat="1" ht="25.5" x14ac:dyDescent="0.2">
      <c r="A16" s="177">
        <v>43072</v>
      </c>
      <c r="B16" s="206">
        <v>34.53</v>
      </c>
      <c r="C16" s="207" t="s">
        <v>262</v>
      </c>
      <c r="D16" s="208" t="s">
        <v>269</v>
      </c>
      <c r="E16" s="210" t="s">
        <v>266</v>
      </c>
    </row>
    <row r="17" spans="1:6" s="3" customFormat="1" x14ac:dyDescent="0.2">
      <c r="A17" s="177">
        <v>43103</v>
      </c>
      <c r="B17" s="206">
        <v>44.19</v>
      </c>
      <c r="C17" s="207" t="s">
        <v>262</v>
      </c>
      <c r="D17" s="211" t="s">
        <v>270</v>
      </c>
      <c r="E17" s="209" t="s">
        <v>264</v>
      </c>
    </row>
    <row r="18" spans="1:6" s="3" customFormat="1" x14ac:dyDescent="0.2">
      <c r="A18" s="177">
        <v>43466</v>
      </c>
      <c r="B18" s="206">
        <v>890</v>
      </c>
      <c r="C18" s="207" t="s">
        <v>271</v>
      </c>
      <c r="D18" s="207" t="s">
        <v>272</v>
      </c>
      <c r="E18" s="209"/>
    </row>
    <row r="19" spans="1:6" s="3" customFormat="1" x14ac:dyDescent="0.2">
      <c r="A19" s="177">
        <v>43472</v>
      </c>
      <c r="B19" s="206">
        <v>456.52</v>
      </c>
      <c r="C19" s="207" t="s">
        <v>271</v>
      </c>
      <c r="D19" s="207" t="s">
        <v>273</v>
      </c>
      <c r="E19" s="209"/>
    </row>
    <row r="20" spans="1:6" s="3" customFormat="1" x14ac:dyDescent="0.2">
      <c r="A20" s="177">
        <v>43108</v>
      </c>
      <c r="B20" s="206">
        <v>680.59</v>
      </c>
      <c r="C20" s="207" t="s">
        <v>271</v>
      </c>
      <c r="D20" s="207" t="s">
        <v>274</v>
      </c>
      <c r="E20" s="209"/>
    </row>
    <row r="21" spans="1:6" s="3" customFormat="1" x14ac:dyDescent="0.2">
      <c r="A21" s="177">
        <v>43480</v>
      </c>
      <c r="B21" s="206">
        <v>2049.63</v>
      </c>
      <c r="C21" s="207" t="s">
        <v>271</v>
      </c>
      <c r="D21" s="207" t="s">
        <v>275</v>
      </c>
      <c r="E21" s="209"/>
    </row>
    <row r="22" spans="1:6" s="3" customFormat="1" x14ac:dyDescent="0.2">
      <c r="A22" s="177">
        <v>43499</v>
      </c>
      <c r="B22" s="206">
        <v>33.35</v>
      </c>
      <c r="C22" s="207" t="s">
        <v>262</v>
      </c>
      <c r="D22" s="208" t="s">
        <v>276</v>
      </c>
      <c r="E22" s="209" t="s">
        <v>264</v>
      </c>
    </row>
    <row r="23" spans="1:6" s="3" customFormat="1" x14ac:dyDescent="0.2">
      <c r="A23" s="177">
        <v>43522</v>
      </c>
      <c r="B23" s="206">
        <v>999</v>
      </c>
      <c r="C23" s="207" t="s">
        <v>277</v>
      </c>
      <c r="D23" s="207" t="s">
        <v>278</v>
      </c>
      <c r="E23" s="209" t="s">
        <v>264</v>
      </c>
    </row>
    <row r="24" spans="1:6" s="3" customFormat="1" x14ac:dyDescent="0.2">
      <c r="A24" s="177">
        <v>43527</v>
      </c>
      <c r="B24" s="206">
        <v>34.32</v>
      </c>
      <c r="C24" s="207" t="s">
        <v>262</v>
      </c>
      <c r="D24" s="208" t="s">
        <v>279</v>
      </c>
      <c r="E24" s="209" t="s">
        <v>264</v>
      </c>
    </row>
    <row r="25" spans="1:6" s="216" customFormat="1" ht="25.5" x14ac:dyDescent="0.2">
      <c r="A25" s="212">
        <v>43558</v>
      </c>
      <c r="B25" s="206">
        <v>81.790000000000006</v>
      </c>
      <c r="C25" s="213" t="s">
        <v>262</v>
      </c>
      <c r="D25" s="214" t="s">
        <v>280</v>
      </c>
      <c r="E25" s="215" t="s">
        <v>266</v>
      </c>
    </row>
    <row r="26" spans="1:6" s="216" customFormat="1" x14ac:dyDescent="0.2">
      <c r="A26" s="212">
        <v>43558</v>
      </c>
      <c r="B26" s="217">
        <v>-45</v>
      </c>
      <c r="C26" s="213" t="s">
        <v>281</v>
      </c>
      <c r="D26" s="214" t="s">
        <v>280</v>
      </c>
      <c r="E26" s="215"/>
    </row>
    <row r="27" spans="1:6" s="3" customFormat="1" ht="25.5" x14ac:dyDescent="0.2">
      <c r="A27" s="177">
        <v>43588</v>
      </c>
      <c r="B27" s="206">
        <v>53.95</v>
      </c>
      <c r="C27" s="207" t="s">
        <v>262</v>
      </c>
      <c r="D27" s="211" t="s">
        <v>282</v>
      </c>
      <c r="E27" s="209" t="s">
        <v>266</v>
      </c>
    </row>
    <row r="28" spans="1:6" s="3" customFormat="1" x14ac:dyDescent="0.2">
      <c r="A28" s="177">
        <v>43588</v>
      </c>
      <c r="B28" s="217">
        <v>-20</v>
      </c>
      <c r="C28" s="207" t="s">
        <v>262</v>
      </c>
      <c r="D28" s="208" t="s">
        <v>282</v>
      </c>
      <c r="E28" s="209"/>
    </row>
    <row r="29" spans="1:6" s="3" customFormat="1" ht="25.5" x14ac:dyDescent="0.2">
      <c r="A29" s="177">
        <v>43619</v>
      </c>
      <c r="B29" s="218">
        <v>80.97</v>
      </c>
      <c r="C29" s="207" t="s">
        <v>262</v>
      </c>
      <c r="D29" s="211" t="s">
        <v>283</v>
      </c>
      <c r="E29" s="209" t="s">
        <v>266</v>
      </c>
    </row>
    <row r="30" spans="1:6" s="3" customFormat="1" x14ac:dyDescent="0.2">
      <c r="A30" s="177">
        <v>43619</v>
      </c>
      <c r="B30" s="219">
        <v>-47.8</v>
      </c>
      <c r="C30" s="207" t="s">
        <v>262</v>
      </c>
      <c r="D30" s="211" t="s">
        <v>283</v>
      </c>
      <c r="E30" s="209"/>
    </row>
    <row r="31" spans="1:6" s="3" customFormat="1" x14ac:dyDescent="0.2">
      <c r="A31" s="177">
        <v>43649</v>
      </c>
      <c r="B31" s="218">
        <v>33.51</v>
      </c>
      <c r="C31" s="207" t="s">
        <v>262</v>
      </c>
      <c r="D31" s="211" t="s">
        <v>284</v>
      </c>
      <c r="E31" s="209" t="s">
        <v>264</v>
      </c>
    </row>
    <row r="32" spans="1:6" s="89" customFormat="1" hidden="1" x14ac:dyDescent="0.2">
      <c r="A32" s="110"/>
      <c r="B32" s="111"/>
      <c r="C32" s="116"/>
      <c r="D32" s="116"/>
      <c r="E32" s="117"/>
      <c r="F32" s="3"/>
    </row>
    <row r="33" spans="1:6" ht="34.5" customHeight="1" x14ac:dyDescent="0.2">
      <c r="A33" s="90" t="s">
        <v>136</v>
      </c>
      <c r="B33" s="102">
        <f>SUM(B11:B32)</f>
        <v>5662.6900000000005</v>
      </c>
      <c r="C33" s="123" t="str">
        <f>IF(SUBTOTAL(3,B11:B32)=SUBTOTAL(103,B11:B32),'Summary and sign-off'!$A$47,'Summary and sign-off'!$A$48)</f>
        <v>Check - there are no hidden rows with data</v>
      </c>
      <c r="D33" s="163" t="str">
        <f>IF('Summary and sign-off'!F58='Summary and sign-off'!F53,'Summary and sign-off'!A50,'Summary and sign-off'!A49)</f>
        <v>Check - each entry provides sufficient information</v>
      </c>
      <c r="E33" s="163"/>
      <c r="F33" s="39"/>
    </row>
    <row r="34" spans="1:6" ht="14.1" customHeight="1" x14ac:dyDescent="0.2">
      <c r="A34" s="40"/>
      <c r="B34" s="29"/>
      <c r="C34" s="22"/>
      <c r="D34" s="22"/>
      <c r="E34" s="22"/>
      <c r="F34" s="26"/>
    </row>
    <row r="35" spans="1:6" x14ac:dyDescent="0.2">
      <c r="A35" s="23" t="s">
        <v>7</v>
      </c>
      <c r="B35" s="22"/>
      <c r="C35" s="22"/>
      <c r="D35" s="22"/>
      <c r="E35" s="22"/>
      <c r="F35" s="26"/>
    </row>
    <row r="36" spans="1:6" ht="12.6" customHeight="1" x14ac:dyDescent="0.2">
      <c r="A36" s="25" t="s">
        <v>50</v>
      </c>
      <c r="B36" s="22"/>
      <c r="C36" s="22"/>
      <c r="D36" s="22"/>
      <c r="E36" s="22"/>
      <c r="F36" s="26"/>
    </row>
    <row r="37" spans="1:6" x14ac:dyDescent="0.2">
      <c r="A37" s="25" t="s">
        <v>157</v>
      </c>
      <c r="B37" s="27"/>
      <c r="C37" s="28"/>
      <c r="D37" s="28"/>
      <c r="E37" s="28"/>
      <c r="F37" s="29"/>
    </row>
    <row r="38" spans="1:6" x14ac:dyDescent="0.2">
      <c r="A38" s="33" t="s">
        <v>13</v>
      </c>
      <c r="B38" s="34"/>
      <c r="C38" s="29"/>
      <c r="D38" s="29"/>
      <c r="E38" s="29"/>
      <c r="F38" s="29"/>
    </row>
    <row r="39" spans="1:6" ht="12.75" customHeight="1" x14ac:dyDescent="0.2">
      <c r="A39" s="33" t="s">
        <v>166</v>
      </c>
      <c r="B39" s="41"/>
      <c r="C39" s="35"/>
      <c r="D39" s="35"/>
      <c r="E39" s="35"/>
      <c r="F39" s="35"/>
    </row>
    <row r="40" spans="1:6" x14ac:dyDescent="0.2">
      <c r="A40" s="40"/>
      <c r="B40" s="42"/>
      <c r="C40" s="22"/>
      <c r="D40" s="22"/>
      <c r="E40" s="22"/>
      <c r="F40" s="40"/>
    </row>
    <row r="41" spans="1:6" hidden="1" x14ac:dyDescent="0.2">
      <c r="A41" s="22"/>
      <c r="B41" s="22"/>
      <c r="C41" s="22"/>
      <c r="D41" s="22"/>
      <c r="E41" s="40"/>
    </row>
    <row r="42" spans="1:6" ht="12.75" hidden="1" customHeight="1" x14ac:dyDescent="0.2"/>
    <row r="43" spans="1:6" hidden="1" x14ac:dyDescent="0.2">
      <c r="A43" s="43"/>
      <c r="B43" s="43"/>
      <c r="C43" s="43"/>
      <c r="D43" s="43"/>
      <c r="E43" s="43"/>
      <c r="F43" s="26"/>
    </row>
    <row r="44" spans="1:6" hidden="1" x14ac:dyDescent="0.2">
      <c r="A44" s="43"/>
      <c r="B44" s="43"/>
      <c r="C44" s="43"/>
      <c r="D44" s="43"/>
      <c r="E44" s="43"/>
      <c r="F44" s="26"/>
    </row>
    <row r="45" spans="1:6" hidden="1" x14ac:dyDescent="0.2">
      <c r="A45" s="43"/>
      <c r="B45" s="43"/>
      <c r="C45" s="43"/>
      <c r="D45" s="43"/>
      <c r="E45" s="43"/>
      <c r="F45" s="26"/>
    </row>
    <row r="46" spans="1:6" hidden="1" x14ac:dyDescent="0.2">
      <c r="A46" s="43"/>
      <c r="B46" s="43"/>
      <c r="C46" s="43"/>
      <c r="D46" s="43"/>
      <c r="E46" s="43"/>
      <c r="F46" s="26"/>
    </row>
    <row r="47" spans="1:6" hidden="1" x14ac:dyDescent="0.2">
      <c r="A47" s="43"/>
      <c r="B47" s="43"/>
      <c r="C47" s="43"/>
      <c r="D47" s="43"/>
      <c r="E47" s="43"/>
      <c r="F47" s="26"/>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sheetData>
  <sheetProtection sheet="1" formatCells="0" insertRows="0" deleteRows="0"/>
  <mergeCells count="10">
    <mergeCell ref="D33:E33"/>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2"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C18" sqref="C18"/>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9" t="s">
        <v>32</v>
      </c>
      <c r="B1" s="159"/>
      <c r="C1" s="159"/>
      <c r="D1" s="159"/>
      <c r="E1" s="159"/>
      <c r="F1" s="159"/>
    </row>
    <row r="2" spans="1:6" ht="21" customHeight="1" x14ac:dyDescent="0.2">
      <c r="A2" s="4" t="s">
        <v>2</v>
      </c>
      <c r="B2" s="162" t="str">
        <f>'Summary and sign-off'!B2:F2</f>
        <v>Health Quality and Safety Commission</v>
      </c>
      <c r="C2" s="162"/>
      <c r="D2" s="162"/>
      <c r="E2" s="162"/>
      <c r="F2" s="162"/>
    </row>
    <row r="3" spans="1:6" ht="21" customHeight="1" x14ac:dyDescent="0.2">
      <c r="A3" s="4" t="s">
        <v>3</v>
      </c>
      <c r="B3" s="162" t="str">
        <f>'Summary and sign-off'!B3:F3</f>
        <v>Dr Janice Wilson</v>
      </c>
      <c r="C3" s="162"/>
      <c r="D3" s="162"/>
      <c r="E3" s="162"/>
      <c r="F3" s="162"/>
    </row>
    <row r="4" spans="1:6" ht="21" customHeight="1" x14ac:dyDescent="0.2">
      <c r="A4" s="4" t="s">
        <v>77</v>
      </c>
      <c r="B4" s="162">
        <f>'Summary and sign-off'!B4:F4</f>
        <v>43282</v>
      </c>
      <c r="C4" s="162"/>
      <c r="D4" s="162"/>
      <c r="E4" s="162"/>
      <c r="F4" s="162"/>
    </row>
    <row r="5" spans="1:6" ht="21" customHeight="1" x14ac:dyDescent="0.2">
      <c r="A5" s="4" t="s">
        <v>78</v>
      </c>
      <c r="B5" s="162">
        <f>'Summary and sign-off'!B5:F5</f>
        <v>43646</v>
      </c>
      <c r="C5" s="162"/>
      <c r="D5" s="162"/>
      <c r="E5" s="162"/>
      <c r="F5" s="162"/>
    </row>
    <row r="6" spans="1:6" ht="21" customHeight="1" x14ac:dyDescent="0.2">
      <c r="A6" s="4" t="s">
        <v>167</v>
      </c>
      <c r="B6" s="157"/>
      <c r="C6" s="157"/>
      <c r="D6" s="157"/>
      <c r="E6" s="157"/>
      <c r="F6" s="157"/>
    </row>
    <row r="7" spans="1:6" ht="21" customHeight="1" x14ac:dyDescent="0.2">
      <c r="A7" s="4" t="s">
        <v>104</v>
      </c>
      <c r="B7" s="157"/>
      <c r="C7" s="157"/>
      <c r="D7" s="157"/>
      <c r="E7" s="157"/>
      <c r="F7" s="157"/>
    </row>
    <row r="8" spans="1:6" ht="36" customHeight="1" x14ac:dyDescent="0.2">
      <c r="A8" s="166" t="s">
        <v>52</v>
      </c>
      <c r="B8" s="166"/>
      <c r="C8" s="166"/>
      <c r="D8" s="166"/>
      <c r="E8" s="166"/>
      <c r="F8" s="166"/>
    </row>
    <row r="9" spans="1:6" ht="36" customHeight="1" x14ac:dyDescent="0.2">
      <c r="A9" s="174" t="s">
        <v>134</v>
      </c>
      <c r="B9" s="175"/>
      <c r="C9" s="175"/>
      <c r="D9" s="175"/>
      <c r="E9" s="175"/>
      <c r="F9" s="175"/>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t="s">
        <v>261</v>
      </c>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76" t="str">
        <f>IF('Summary and sign-off'!F59='Summary and sign-off'!F53,'Summary and sign-off'!A51,'Summary and sign-off'!A49)</f>
        <v>Check - each entry provides sufficient information</v>
      </c>
      <c r="F25" s="176"/>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12165527-d881-4234-97f9-ee139a3f0c31"/>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Administrator</cp:lastModifiedBy>
  <cp:lastPrinted>2019-07-31T03:00:52Z</cp:lastPrinted>
  <dcterms:created xsi:type="dcterms:W3CDTF">2010-10-17T20:59:02Z</dcterms:created>
  <dcterms:modified xsi:type="dcterms:W3CDTF">2019-07-31T03:02:31Z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