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tient Safety Team\SSE Database\2023 updated AE forms\"/>
    </mc:Choice>
  </mc:AlternateContent>
  <xr:revisionPtr revIDLastSave="0" documentId="13_ncr:1_{27AEBBC8-ED5D-40B8-98DB-F822DF9E7B4A}" xr6:coauthVersionLast="47" xr6:coauthVersionMax="47" xr10:uidLastSave="{00000000-0000-0000-0000-000000000000}"/>
  <bookViews>
    <workbookView xWindow="-53940" yWindow="-8940" windowWidth="21600" windowHeight="11385" xr2:uid="{00000000-000D-0000-FFFF-FFFF00000000}"/>
  </bookViews>
  <sheets>
    <sheet name="Form" sheetId="4" r:id="rId1"/>
    <sheet name="Lookups" sheetId="2" state="veryHidden" r:id="rId2"/>
    <sheet name="Data" sheetId="3" state="veryHidden" r:id="rId3"/>
  </sheets>
  <definedNames>
    <definedName name="Ambulance">Lookups!$G$32:$G$35</definedName>
    <definedName name="ARC">Lookups!$H$32:$H$39</definedName>
    <definedName name="Assisted_reproductive_technologies">Lookups!$I$33:$I$34</definedName>
    <definedName name="DHBList">Lookups!#REF!</definedName>
    <definedName name="Hospice">Lookups!$J$32:$J$3737</definedName>
    <definedName name="ICUControl">INDIRECT("Lookups!I"&amp;VLOOKUP(Data!#REF!,Lookups!#REF!,3)):INDIRECT("Lookups!I"&amp;VLOOKUP(Data!#REF!,Lookups!#REF!,4))</definedName>
    <definedName name="On_Always_Report_and_Review_list?">Lookups!#REF!</definedName>
    <definedName name="Other">Lookups!$N$32:$N$39</definedName>
    <definedName name="Primary_care_providers">Lookups!$K$32:$K$35</definedName>
    <definedName name="_xlnm.Print_Area" localSheetId="0">Form!$A$1:$F$99</definedName>
    <definedName name="Private_hospitals">Lookups!$L$32:$L$388</definedName>
    <definedName name="Provider">Lookups!#REF!</definedName>
    <definedName name="Te_Whatu_Ora">Lookups!$M$32:$M$51</definedName>
    <definedName name="type">Lookups!$B$3:$B$9</definedName>
    <definedName name="Type_of_provider">Lookups!$B$10:$B$63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" i="3" l="1"/>
  <c r="B2" i="3"/>
  <c r="AU2" i="3" l="1"/>
  <c r="AN2" i="3"/>
  <c r="AL2" i="3"/>
  <c r="AR2" i="3"/>
  <c r="R2" i="3"/>
  <c r="A2" i="3"/>
  <c r="D2" i="3"/>
  <c r="AJ2" i="3"/>
  <c r="AO2" i="3"/>
  <c r="AP2" i="3"/>
  <c r="E45" i="4" l="1"/>
  <c r="AW2" i="3"/>
  <c r="G62" i="2" l="1"/>
  <c r="X2" i="3"/>
  <c r="AI2" i="3"/>
  <c r="I62" i="2" l="1"/>
  <c r="I63" i="2"/>
  <c r="AF2" i="3"/>
  <c r="AB2" i="3"/>
  <c r="AD2" i="3"/>
  <c r="Z2" i="3"/>
  <c r="T2" i="3"/>
  <c r="V2" i="3"/>
  <c r="P2" i="3"/>
  <c r="N2" i="3"/>
  <c r="L2" i="3"/>
  <c r="H2" i="3"/>
  <c r="AV2" i="3"/>
  <c r="E70" i="4" s="1"/>
  <c r="E9" i="4"/>
  <c r="J2" i="3" l="1"/>
  <c r="AG2" i="3" s="1"/>
  <c r="C2" i="3" l="1"/>
  <c r="E11" i="4" s="1"/>
  <c r="AH2" i="3"/>
  <c r="E33" i="4" s="1"/>
  <c r="F33" i="4" l="1"/>
  <c r="BB2" i="3"/>
  <c r="BA2" i="3"/>
  <c r="AZ2" i="3"/>
  <c r="E18" i="4"/>
  <c r="E21" i="4"/>
  <c r="BC2" i="3" l="1"/>
  <c r="AS2" i="3" l="1"/>
  <c r="E60" i="4" l="1"/>
  <c r="E58" i="4"/>
  <c r="E62" i="4"/>
  <c r="AY2" i="3"/>
  <c r="AX2" i="3"/>
  <c r="BE2" i="3"/>
  <c r="BD2" i="3"/>
  <c r="F2" i="3"/>
  <c r="E2" i="3"/>
</calcChain>
</file>

<file path=xl/sharedStrings.xml><?xml version="1.0" encoding="utf-8"?>
<sst xmlns="http://schemas.openxmlformats.org/spreadsheetml/2006/main" count="517" uniqueCount="273">
  <si>
    <t>Adverse events Part A submission form</t>
  </si>
  <si>
    <t>To be uploaded to the Te Tāhū Hauora website within 30 working days from the date the event is notified to the provider</t>
  </si>
  <si>
    <t>Mandatory fields</t>
  </si>
  <si>
    <t>Type of Provider</t>
  </si>
  <si>
    <t>Provider</t>
  </si>
  <si>
    <r>
      <t>Provider reference code</t>
    </r>
    <r>
      <rPr>
        <i/>
        <sz val="11"/>
        <color theme="1"/>
        <rFont val="Calibri"/>
        <family val="2"/>
        <scheme val="minor"/>
      </rPr>
      <t xml:space="preserve"> (one form per reference code)</t>
    </r>
  </si>
  <si>
    <t>Date</t>
  </si>
  <si>
    <t>Date event occurred</t>
  </si>
  <si>
    <t>Internal notification date</t>
  </si>
  <si>
    <t>Type of organisations involved</t>
  </si>
  <si>
    <t>(Please select all that apply)</t>
  </si>
  <si>
    <t>List any other providers involved in the event</t>
  </si>
  <si>
    <t>Provisional event code (WHO code)</t>
  </si>
  <si>
    <t>Provisional SAC rating</t>
  </si>
  <si>
    <t>On Always Report and Review list?</t>
  </si>
  <si>
    <t>If Yes, what was the Always Report and Review category?</t>
  </si>
  <si>
    <t>Description of event</t>
  </si>
  <si>
    <t xml:space="preserve">        If Other, please specify</t>
  </si>
  <si>
    <t>Clinical area</t>
  </si>
  <si>
    <t>Age (years)</t>
  </si>
  <si>
    <t>Gender</t>
  </si>
  <si>
    <t>Ethnicity 1</t>
  </si>
  <si>
    <t>Ethnicity 2</t>
  </si>
  <si>
    <t>Ethnicity 3</t>
  </si>
  <si>
    <r>
      <t xml:space="preserve">This adverse event brief: part A has been approved for transmission to Te Tāhū Hauora by the organisation’s </t>
    </r>
    <r>
      <rPr>
        <b/>
        <i/>
        <sz val="11"/>
        <color theme="1"/>
        <rFont val="Arial"/>
        <family val="2"/>
      </rPr>
      <t>chief executive (or equivalent) or senior delegate</t>
    </r>
    <r>
      <rPr>
        <i/>
        <sz val="11"/>
        <color theme="1"/>
        <rFont val="Arial"/>
        <family val="2"/>
      </rPr>
      <t xml:space="preserve"> who endorses the accuracy and content of the document on their behalf.</t>
    </r>
  </si>
  <si>
    <t>Name</t>
  </si>
  <si>
    <t>Position</t>
  </si>
  <si>
    <t>Any other information</t>
  </si>
  <si>
    <t>Type</t>
  </si>
  <si>
    <t>Type of organisation</t>
  </si>
  <si>
    <t>Age</t>
  </si>
  <si>
    <t>Ethnicity</t>
  </si>
  <si>
    <t>WHO codes</t>
  </si>
  <si>
    <t>Clinical Area</t>
  </si>
  <si>
    <t>ARR category</t>
  </si>
  <si>
    <t>Macro to enable control boxes</t>
  </si>
  <si>
    <t>Sub HideControlGroups()</t>
  </si>
  <si>
    <t>Aged residential care</t>
  </si>
  <si>
    <t>Not stated</t>
  </si>
  <si>
    <t>Female / Wahine</t>
  </si>
  <si>
    <t>European</t>
  </si>
  <si>
    <t>Death</t>
  </si>
  <si>
    <t>01 Clinical Administration</t>
  </si>
  <si>
    <t>Retained foreign object post-procedure</t>
  </si>
  <si>
    <t xml:space="preserve">    Form.GroupBoxes.Visible = False</t>
  </si>
  <si>
    <t>ARC</t>
  </si>
  <si>
    <t>Ambulance/HEMS</t>
  </si>
  <si>
    <t>Under 28 days</t>
  </si>
  <si>
    <t xml:space="preserve">Male / Tāne </t>
  </si>
  <si>
    <t>Māori</t>
  </si>
  <si>
    <t>02 Clinical Process/Procedure</t>
  </si>
  <si>
    <t>Ambulance</t>
  </si>
  <si>
    <t>Wrong transfusion or transplantation</t>
  </si>
  <si>
    <t>End Sub</t>
  </si>
  <si>
    <t>Hospice</t>
  </si>
  <si>
    <t>Assisted reproductive technology</t>
  </si>
  <si>
    <t>1-12 months</t>
  </si>
  <si>
    <t>Another gender / He ira kē anō</t>
  </si>
  <si>
    <t>Pacific Peoples</t>
  </si>
  <si>
    <t>Samoan</t>
  </si>
  <si>
    <t>Head injury</t>
  </si>
  <si>
    <t>03 Documentation</t>
  </si>
  <si>
    <t>Cancer</t>
  </si>
  <si>
    <t>Private hospitals</t>
  </si>
  <si>
    <t>Birthing unit</t>
  </si>
  <si>
    <t>Asian</t>
  </si>
  <si>
    <t>African</t>
  </si>
  <si>
    <t>Hypoxic ischemic encephalopathy (HIE)</t>
  </si>
  <si>
    <t>04 Healthcare Associated Infection</t>
  </si>
  <si>
    <t>Cardiothoracics</t>
  </si>
  <si>
    <t>Wrong implant/prosthesis</t>
  </si>
  <si>
    <t>Primary care providers</t>
  </si>
  <si>
    <t>Disability services provider</t>
  </si>
  <si>
    <t>Middle Eastern/Latin American/African</t>
  </si>
  <si>
    <t>Chinese</t>
  </si>
  <si>
    <t>Paralysis</t>
  </si>
  <si>
    <t>05 Medication/IV Fluids</t>
  </si>
  <si>
    <t>Community mental health</t>
  </si>
  <si>
    <t>Wrong site</t>
  </si>
  <si>
    <t>Te Whatu Ora</t>
  </si>
  <si>
    <t>Home and community support</t>
  </si>
  <si>
    <t>Other Ethnicity</t>
  </si>
  <si>
    <t>Pressure injury</t>
  </si>
  <si>
    <t>06 Blood/Blood Products</t>
  </si>
  <si>
    <t>Dental</t>
  </si>
  <si>
    <t>Unconsented treatment</t>
  </si>
  <si>
    <t>Other</t>
  </si>
  <si>
    <t>Residual Categories</t>
  </si>
  <si>
    <t>Fijian</t>
  </si>
  <si>
    <t>Progression of disease</t>
  </si>
  <si>
    <t>07 Nutrition</t>
  </si>
  <si>
    <t>Disability</t>
  </si>
  <si>
    <t>Hospital and specialist services</t>
  </si>
  <si>
    <t>Indian</t>
  </si>
  <si>
    <t>Transferred to higher level care</t>
  </si>
  <si>
    <t>08 Oxygen/Gas/Vapour</t>
  </si>
  <si>
    <t>Emergency department</t>
  </si>
  <si>
    <t>Primary care provider</t>
  </si>
  <si>
    <t>09 Medical Device/Equipment</t>
  </si>
  <si>
    <t>General practice</t>
  </si>
  <si>
    <t>Private medical/surgical</t>
  </si>
  <si>
    <t>Middle Eastern</t>
  </si>
  <si>
    <t>10 Behaviour</t>
  </si>
  <si>
    <t>Gynaecology</t>
  </si>
  <si>
    <t>Residential disability</t>
  </si>
  <si>
    <t>Niuean</t>
  </si>
  <si>
    <t>11 Patient Accidents</t>
  </si>
  <si>
    <t>Mental health and addiction services</t>
  </si>
  <si>
    <t>Tokelauan</t>
  </si>
  <si>
    <t>12 Falls</t>
  </si>
  <si>
    <t>ICU</t>
  </si>
  <si>
    <t>Yes/No</t>
  </si>
  <si>
    <t>Other (please specify)</t>
  </si>
  <si>
    <t>Tongan</t>
  </si>
  <si>
    <t>13 Infrastructure/Building/Fixtures</t>
  </si>
  <si>
    <t>Inpatient mental health</t>
  </si>
  <si>
    <t>Other Asian</t>
  </si>
  <si>
    <t>14 Resources/Organisational Management</t>
  </si>
  <si>
    <t>Laboratory</t>
  </si>
  <si>
    <t>Yes</t>
  </si>
  <si>
    <t>Other European</t>
  </si>
  <si>
    <t>Maternity</t>
  </si>
  <si>
    <t>No</t>
  </si>
  <si>
    <t>Medical</t>
  </si>
  <si>
    <t>Asian not further defined</t>
  </si>
  <si>
    <t>Neonatal</t>
  </si>
  <si>
    <t>Ophthalmology</t>
  </si>
  <si>
    <t>European not further defined</t>
  </si>
  <si>
    <t>Orthopaedic</t>
  </si>
  <si>
    <t>Southeast Asian</t>
  </si>
  <si>
    <t>Outpatient</t>
  </si>
  <si>
    <t>PACU</t>
  </si>
  <si>
    <t>Paediatrics</t>
  </si>
  <si>
    <t>Perioperative</t>
  </si>
  <si>
    <t>Radiology</t>
  </si>
  <si>
    <t>Rehabilitation</t>
  </si>
  <si>
    <t>Surgical</t>
  </si>
  <si>
    <t>Urology</t>
  </si>
  <si>
    <t>Women's health</t>
  </si>
  <si>
    <t>St John Ambulance</t>
  </si>
  <si>
    <t>Avonlea Rest Home</t>
  </si>
  <si>
    <t>Hospice West Auckland</t>
  </si>
  <si>
    <t>Central PHO</t>
  </si>
  <si>
    <t>Canopy Cancer Care</t>
  </si>
  <si>
    <t>Wellington Free Ambulance</t>
  </si>
  <si>
    <t>Lady Joy</t>
  </si>
  <si>
    <t>Mary Potter Hospice</t>
  </si>
  <si>
    <t>Nelson Bays Primary Health</t>
  </si>
  <si>
    <t>Ascot Hospitals and Clinics</t>
  </si>
  <si>
    <t>Diaverum NZ</t>
  </si>
  <si>
    <t>Palms Aged Care</t>
  </si>
  <si>
    <t>Nurse Maude Hospice</t>
  </si>
  <si>
    <t>Boulcott Hospital</t>
  </si>
  <si>
    <t>Forte Health</t>
  </si>
  <si>
    <t>Presbyterian Support Central</t>
  </si>
  <si>
    <t>Totara Hospice</t>
  </si>
  <si>
    <t>Mercy Ascot</t>
  </si>
  <si>
    <t>Intracare</t>
  </si>
  <si>
    <t>Presbyterian Support Otago</t>
  </si>
  <si>
    <t>St Georges</t>
  </si>
  <si>
    <t>New Zealand Defence Force</t>
  </si>
  <si>
    <t>The Salvation Army Homecare</t>
  </si>
  <si>
    <t>Te Oranganui Trust</t>
  </si>
  <si>
    <t>Te Tai Tokerau</t>
  </si>
  <si>
    <t>Column header</t>
  </si>
  <si>
    <t>Column references</t>
  </si>
  <si>
    <t>Starting and ending cells</t>
  </si>
  <si>
    <t>Provider type</t>
  </si>
  <si>
    <t>Other provider</t>
  </si>
  <si>
    <t>Provider reference code</t>
  </si>
  <si>
    <t>Type of organisation 1 Ref</t>
  </si>
  <si>
    <t>Type of organisation 3 Ref</t>
  </si>
  <si>
    <t>Type of organisation 4 Ref</t>
  </si>
  <si>
    <t>Type of organisation 6 Ref</t>
  </si>
  <si>
    <t>Type of organisation 7 Ref</t>
  </si>
  <si>
    <t>Type of organisation 8 Ref</t>
  </si>
  <si>
    <t>Type of organisation 9 Ref Listed</t>
  </si>
  <si>
    <t>Type of organisation 14 Ref Listed</t>
  </si>
  <si>
    <t>Residential mental health</t>
  </si>
  <si>
    <t>Type of organisation 11 Ref Listed</t>
  </si>
  <si>
    <t>Type of organisation 12 Ref Listed</t>
  </si>
  <si>
    <t>Type of organisation 13 Ref Listed</t>
  </si>
  <si>
    <t>Type of organisation 15 Ref Listed</t>
  </si>
  <si>
    <t>Other organisation</t>
  </si>
  <si>
    <t>Any other providers?</t>
  </si>
  <si>
    <t>WHO code</t>
  </si>
  <si>
    <t>Provisional SAC rating ref</t>
  </si>
  <si>
    <t>On ARR list Ref?</t>
  </si>
  <si>
    <t>On ARR list?</t>
  </si>
  <si>
    <t>Did the patient die ref</t>
  </si>
  <si>
    <t>Other clinical area</t>
  </si>
  <si>
    <t>Other info</t>
  </si>
  <si>
    <t>Actual values</t>
  </si>
  <si>
    <t>Reference values</t>
  </si>
  <si>
    <t>Don’t Know</t>
  </si>
  <si>
    <t>Latin American</t>
  </si>
  <si>
    <t>New Zealand European</t>
  </si>
  <si>
    <t>Not Stated</t>
  </si>
  <si>
    <t>Other Pacific Peoples</t>
  </si>
  <si>
    <t>Refused to Answer</t>
  </si>
  <si>
    <t>Repeated Value</t>
  </si>
  <si>
    <t>Response Outside Scope</t>
  </si>
  <si>
    <t>Response Unidentifiable</t>
  </si>
  <si>
    <t>Pacific Peoples not further defined</t>
  </si>
  <si>
    <t>Cook Islands Māori</t>
  </si>
  <si>
    <t>Consumer outcome</t>
  </si>
  <si>
    <t>Fracture (other)</t>
  </si>
  <si>
    <t>Fracture (hip)</t>
  </si>
  <si>
    <t>Consumer Outcome</t>
  </si>
  <si>
    <t>Did the consumer die?</t>
  </si>
  <si>
    <t>Assisted reproductive technologies</t>
  </si>
  <si>
    <t>Fertility Associates</t>
  </si>
  <si>
    <t>ghijklmn</t>
  </si>
  <si>
    <t>Capital, Coast &amp; Hutt Valley</t>
  </si>
  <si>
    <t>Acurity/Royston Hospital</t>
  </si>
  <si>
    <t xml:space="preserve">      If Other, please specify</t>
  </si>
  <si>
    <t>Other consumer outcome</t>
  </si>
  <si>
    <t>Wrong consumer</t>
  </si>
  <si>
    <t>Old name</t>
  </si>
  <si>
    <t>New name</t>
  </si>
  <si>
    <t>Acurity _ Royston Hospital</t>
  </si>
  <si>
    <t>Acurity Royston Hospital</t>
  </si>
  <si>
    <t>Auckland DHB</t>
  </si>
  <si>
    <t>Te Toka Tumai Auckland</t>
  </si>
  <si>
    <t>Bay of Plenty DHB</t>
  </si>
  <si>
    <t>Hauora a Toi Bay of Plenty</t>
  </si>
  <si>
    <t>Canterbury DHB</t>
  </si>
  <si>
    <t>Waitaha Canterbury</t>
  </si>
  <si>
    <t>Capital and Coast DHB</t>
  </si>
  <si>
    <t>Capital, Coast Hutt Valley</t>
  </si>
  <si>
    <t>Counties Manukau</t>
  </si>
  <si>
    <t>Counties Manukau DHB</t>
  </si>
  <si>
    <t>Hauora Tairāwhiti</t>
  </si>
  <si>
    <t>Tairawhiti</t>
  </si>
  <si>
    <t>Hawke's Bay DHB</t>
  </si>
  <si>
    <t>Te Matau a Maui Hawkes Bay</t>
  </si>
  <si>
    <t>Hutt Valley DHB</t>
  </si>
  <si>
    <t>Lakes</t>
  </si>
  <si>
    <t>Lakes DHB</t>
  </si>
  <si>
    <t>MidCentral DHB</t>
  </si>
  <si>
    <t>Te Pae Hauora o Ruahine o Tararua MidCentral</t>
  </si>
  <si>
    <t>Nelson Marlborough</t>
  </si>
  <si>
    <t>Nelson Marlborough DHB</t>
  </si>
  <si>
    <t>Northland DHB</t>
  </si>
  <si>
    <t>South Canterbury</t>
  </si>
  <si>
    <t>South Canterbury DHB</t>
  </si>
  <si>
    <t>Southern</t>
  </si>
  <si>
    <t>Southern DHB</t>
  </si>
  <si>
    <t>St George's</t>
  </si>
  <si>
    <t>Tairāwhiti</t>
  </si>
  <si>
    <t>Taranaki</t>
  </si>
  <si>
    <t>Taranaki DHB</t>
  </si>
  <si>
    <t>Te Matau a Māui Hawke's Bay</t>
  </si>
  <si>
    <t>Te Tai o Poutini West Coast</t>
  </si>
  <si>
    <t>Waikato</t>
  </si>
  <si>
    <t>Waikato DHB</t>
  </si>
  <si>
    <t>Wairarapa</t>
  </si>
  <si>
    <t>Wairarapa DHB</t>
  </si>
  <si>
    <t>Waitemata</t>
  </si>
  <si>
    <t>Waitematā</t>
  </si>
  <si>
    <t>Waitemata DHB</t>
  </si>
  <si>
    <t>West Coast DHB</t>
  </si>
  <si>
    <t>Whanganui</t>
  </si>
  <si>
    <t>Whanganui DHB</t>
  </si>
  <si>
    <t>Pressure injury stages</t>
  </si>
  <si>
    <t>Stage 3</t>
  </si>
  <si>
    <t>Stage 4</t>
  </si>
  <si>
    <t>Pressure injury stage</t>
  </si>
  <si>
    <t>Created May 2024</t>
  </si>
  <si>
    <t xml:space="preserve">        If Pressure injury please specify the stage</t>
  </si>
  <si>
    <t>Unstageable</t>
  </si>
  <si>
    <t>Mucosal</t>
  </si>
  <si>
    <t>Suspected deep tissue injury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</si>
</sst>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[$-1409]d\ mmmm\ 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B0C0C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4" applyNumberFormat="0" applyFill="0" applyAlignment="0" applyProtection="0"/>
    <xf numFmtId="0" fontId="7" fillId="5" borderId="0" applyNumberFormat="0" applyBorder="0" applyAlignment="0" applyProtection="0"/>
  </cellStyleXfs>
  <cellXfs count="62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4" fillId="4" borderId="0" xfId="1"/>
    <xf numFmtId="0" fontId="5" fillId="0" borderId="4" xfId="2"/>
    <xf numFmtId="165" fontId="0" fillId="0" borderId="0" xfId="0" applyNumberFormat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11" fillId="5" borderId="0" xfId="3" applyFont="1" applyAlignment="1" applyProtection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/>
    <xf numFmtId="0" fontId="1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8" fontId="0" fillId="2" borderId="0" xfId="0" applyNumberForma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16" fillId="0" borderId="0" xfId="0" applyFont="1"/>
    <xf numFmtId="0" fontId="14" fillId="2" borderId="0" xfId="0" applyFont="1" applyFill="1"/>
    <xf numFmtId="0" fontId="18" fillId="0" borderId="0" xfId="0" applyFont="1"/>
    <xf numFmtId="0" fontId="17" fillId="0" borderId="0" xfId="0" applyFont="1"/>
    <xf numFmtId="0" fontId="15" fillId="0" borderId="0" xfId="0" applyFont="1"/>
    <xf numFmtId="0" fontId="8" fillId="2" borderId="0" xfId="0" applyFont="1" applyFill="1" applyAlignment="1">
      <alignment horizontal="righ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0" fillId="0" borderId="0" xfId="0" applyFont="1"/>
    <xf numFmtId="0" fontId="9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21" fillId="2" borderId="0" xfId="0" applyFont="1" applyFill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165" fontId="0" fillId="3" borderId="2" xfId="0" applyNumberFormat="1" applyFill="1" applyBorder="1" applyAlignment="1" applyProtection="1">
      <alignment horizontal="left" vertical="center"/>
      <protection locked="0"/>
    </xf>
    <xf numFmtId="165" fontId="0" fillId="3" borderId="3" xfId="0" applyNumberForma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</cellXfs>
  <cellStyles count="4">
    <cellStyle name="Bad" xfId="3" builtinId="27"/>
    <cellStyle name="Good" xfId="1" builtinId="26"/>
    <cellStyle name="Linked Cell" xfId="2" builtinId="24"/>
    <cellStyle name="Normal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C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7CE"/>
      <color rgb="FFFEBCBD"/>
      <color rgb="FFFFA7A7"/>
      <color rgb="FFFFC7CC"/>
      <color rgb="FFFF9999"/>
      <color rgb="FFFC4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Data!$G$2" lockText="1" noThreeD="1"/>
</file>

<file path=xl/ctrlProps/ctrlProp10.xml><?xml version="1.0" encoding="utf-8"?>
<formControlPr xmlns="http://schemas.microsoft.com/office/spreadsheetml/2009/9/main" objectType="CheckBox" fmlaLink="Data!$AC$2" lockText="1" noThreeD="1"/>
</file>

<file path=xl/ctrlProps/ctrlProp11.xml><?xml version="1.0" encoding="utf-8"?>
<formControlPr xmlns="http://schemas.microsoft.com/office/spreadsheetml/2009/9/main" objectType="CheckBox" fmlaLink="Data!$W$2" lockText="1" noThreeD="1"/>
</file>

<file path=xl/ctrlProps/ctrlProp12.xml><?xml version="1.0" encoding="utf-8"?>
<formControlPr xmlns="http://schemas.microsoft.com/office/spreadsheetml/2009/9/main" objectType="CheckBox" fmlaLink="Data!$AE$2" lockText="1" noThreeD="1"/>
</file>

<file path=xl/ctrlProps/ctrlProp13.xml><?xml version="1.0" encoding="utf-8"?>
<formControlPr xmlns="http://schemas.microsoft.com/office/spreadsheetml/2009/9/main" objectType="CheckBox" fmlaLink="Data!$AA$2" lockText="1" noThreeD="1"/>
</file>

<file path=xl/ctrlProps/ctrlProp14.xml><?xml version="1.0" encoding="utf-8"?>
<formControlPr xmlns="http://schemas.microsoft.com/office/spreadsheetml/2009/9/main" objectType="Radio" firstButton="1" fmlaLink="Data!$AK$2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fmlaLink="Data!$AQ$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Data!$I$2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a!$AM$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Data!$K$2" lockText="1" noThreeD="1"/>
</file>

<file path=xl/ctrlProps/ctrlProp4.xml><?xml version="1.0" encoding="utf-8"?>
<formControlPr xmlns="http://schemas.microsoft.com/office/spreadsheetml/2009/9/main" objectType="CheckBox" fmlaLink="Data!$M$2" lockText="1" noThreeD="1"/>
</file>

<file path=xl/ctrlProps/ctrlProp5.xml><?xml version="1.0" encoding="utf-8"?>
<formControlPr xmlns="http://schemas.microsoft.com/office/spreadsheetml/2009/9/main" objectType="CheckBox" fmlaLink="Data!$O$2" lockText="1" noThreeD="1"/>
</file>

<file path=xl/ctrlProps/ctrlProp6.xml><?xml version="1.0" encoding="utf-8"?>
<formControlPr xmlns="http://schemas.microsoft.com/office/spreadsheetml/2009/9/main" objectType="CheckBox" fmlaLink="Data!$Q$2" lockText="1" noThreeD="1"/>
</file>

<file path=xl/ctrlProps/ctrlProp7.xml><?xml version="1.0" encoding="utf-8"?>
<formControlPr xmlns="http://schemas.microsoft.com/office/spreadsheetml/2009/9/main" objectType="CheckBox" fmlaLink="Data!$S$2" lockText="1" noThreeD="1"/>
</file>

<file path=xl/ctrlProps/ctrlProp8.xml><?xml version="1.0" encoding="utf-8"?>
<formControlPr xmlns="http://schemas.microsoft.com/office/spreadsheetml/2009/9/main" objectType="CheckBox" fmlaLink="Data!$U$2" lockText="1" noThreeD="1"/>
</file>

<file path=xl/ctrlProps/ctrlProp9.xml><?xml version="1.0" encoding="utf-8"?>
<formControlPr xmlns="http://schemas.microsoft.com/office/spreadsheetml/2009/9/main" objectType="CheckBox" fmlaLink="Data!$Y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23</xdr:row>
          <xdr:rowOff>0</xdr:rowOff>
        </xdr:from>
        <xdr:to>
          <xdr:col>2</xdr:col>
          <xdr:colOff>1371600</xdr:colOff>
          <xdr:row>24</xdr:row>
          <xdr:rowOff>142875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Aged residential care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57150</xdr:rowOff>
        </xdr:from>
        <xdr:to>
          <xdr:col>3</xdr:col>
          <xdr:colOff>1400175</xdr:colOff>
          <xdr:row>24</xdr:row>
          <xdr:rowOff>76200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Ambulance/HEMS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24</xdr:row>
          <xdr:rowOff>123825</xdr:rowOff>
        </xdr:from>
        <xdr:to>
          <xdr:col>2</xdr:col>
          <xdr:colOff>1562100</xdr:colOff>
          <xdr:row>26</xdr:row>
          <xdr:rowOff>9525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Assisted reproductive technology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24</xdr:row>
          <xdr:rowOff>142875</xdr:rowOff>
        </xdr:from>
        <xdr:to>
          <xdr:col>4</xdr:col>
          <xdr:colOff>0</xdr:colOff>
          <xdr:row>25</xdr:row>
          <xdr:rowOff>171450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Birthing unit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26</xdr:row>
          <xdr:rowOff>9525</xdr:rowOff>
        </xdr:from>
        <xdr:to>
          <xdr:col>3</xdr:col>
          <xdr:colOff>47625</xdr:colOff>
          <xdr:row>27</xdr:row>
          <xdr:rowOff>95250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Disability services provider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26</xdr:row>
          <xdr:rowOff>47625</xdr:rowOff>
        </xdr:from>
        <xdr:to>
          <xdr:col>4</xdr:col>
          <xdr:colOff>304800</xdr:colOff>
          <xdr:row>27</xdr:row>
          <xdr:rowOff>66675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Home and community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27</xdr:row>
          <xdr:rowOff>133350</xdr:rowOff>
        </xdr:from>
        <xdr:to>
          <xdr:col>2</xdr:col>
          <xdr:colOff>1581150</xdr:colOff>
          <xdr:row>28</xdr:row>
          <xdr:rowOff>152400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Hospice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27</xdr:row>
          <xdr:rowOff>123825</xdr:rowOff>
        </xdr:from>
        <xdr:to>
          <xdr:col>4</xdr:col>
          <xdr:colOff>438150</xdr:colOff>
          <xdr:row>28</xdr:row>
          <xdr:rowOff>161925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Hospital and specialist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29</xdr:row>
          <xdr:rowOff>9525</xdr:rowOff>
        </xdr:from>
        <xdr:to>
          <xdr:col>4</xdr:col>
          <xdr:colOff>85725</xdr:colOff>
          <xdr:row>30</xdr:row>
          <xdr:rowOff>47625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Primary care provider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30</xdr:row>
          <xdr:rowOff>95250</xdr:rowOff>
        </xdr:from>
        <xdr:to>
          <xdr:col>3</xdr:col>
          <xdr:colOff>1381125</xdr:colOff>
          <xdr:row>31</xdr:row>
          <xdr:rowOff>133350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Residential 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28</xdr:row>
          <xdr:rowOff>171450</xdr:rowOff>
        </xdr:from>
        <xdr:to>
          <xdr:col>2</xdr:col>
          <xdr:colOff>1552575</xdr:colOff>
          <xdr:row>30</xdr:row>
          <xdr:rowOff>57150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Mental health and addiction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31</xdr:row>
          <xdr:rowOff>171450</xdr:rowOff>
        </xdr:from>
        <xdr:to>
          <xdr:col>2</xdr:col>
          <xdr:colOff>1381125</xdr:colOff>
          <xdr:row>33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(please specify)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76200</xdr:colOff>
      <xdr:row>0</xdr:row>
      <xdr:rowOff>142875</xdr:rowOff>
    </xdr:from>
    <xdr:to>
      <xdr:col>6</xdr:col>
      <xdr:colOff>1295400</xdr:colOff>
      <xdr:row>3</xdr:row>
      <xdr:rowOff>210502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42875"/>
          <a:ext cx="2800350" cy="8429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3295650</xdr:colOff>
          <xdr:row>30</xdr:row>
          <xdr:rowOff>95250</xdr:rowOff>
        </xdr:from>
        <xdr:to>
          <xdr:col>3</xdr:col>
          <xdr:colOff>95250</xdr:colOff>
          <xdr:row>31</xdr:row>
          <xdr:rowOff>123825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Private medical/surgical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114299</xdr:colOff>
          <xdr:row>39</xdr:row>
          <xdr:rowOff>2205</xdr:rowOff>
        </xdr:from>
        <xdr:to>
          <xdr:col>4</xdr:col>
          <xdr:colOff>333372</xdr:colOff>
          <xdr:row>40</xdr:row>
          <xdr:rowOff>18263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3752849" y="7746030"/>
              <a:ext cx="3390898" cy="206558"/>
              <a:chOff x="4362788" y="7610563"/>
              <a:chExt cx="2558236" cy="270115"/>
            </a:xfrm>
          </xdr:grpSpPr>
          <xdr:sp macro="" textlink="">
            <xdr:nvSpPr>
              <xdr:cNvPr id="2317" name="Option Button 269" hidden="1">
                <a:extLst>
                  <a:ext uri="{63B3BB69-23CF-44E3-9099-C40C66FF867C}">
                    <a14:compatExt spid="_x0000_s2317"/>
                  </a:ext>
                  <a:ext uri="{FF2B5EF4-FFF2-40B4-BE49-F238E27FC236}">
                    <a16:creationId xmlns:a16="http://schemas.microsoft.com/office/drawing/2014/main" id="{00000000-0008-0000-0000-00000D090000}"/>
                  </a:ext>
                </a:extLst>
              </xdr:cNvPr>
              <xdr:cNvSpPr/>
            </xdr:nvSpPr>
            <xdr:spPr bwMode="auto">
              <a:xfrm>
                <a:off x="4362788" y="7632320"/>
                <a:ext cx="337375" cy="2260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</a:t>
                </a:r>
              </a:p>
            </xdr:txBody>
          </xdr:sp>
          <xdr:sp macro="" textlink="">
            <xdr:nvSpPr>
              <xdr:cNvPr id="2318" name="Option Button 270" hidden="1">
                <a:extLst>
                  <a:ext uri="{63B3BB69-23CF-44E3-9099-C40C66FF867C}">
                    <a14:compatExt spid="_x0000_s2318"/>
                  </a:ext>
                  <a:ext uri="{FF2B5EF4-FFF2-40B4-BE49-F238E27FC236}">
                    <a16:creationId xmlns:a16="http://schemas.microsoft.com/office/drawing/2014/main" id="{00000000-0008-0000-0000-00000E090000}"/>
                  </a:ext>
                </a:extLst>
              </xdr:cNvPr>
              <xdr:cNvSpPr/>
            </xdr:nvSpPr>
            <xdr:spPr bwMode="auto">
              <a:xfrm>
                <a:off x="5003263" y="7617098"/>
                <a:ext cx="254201" cy="2565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</a:t>
                </a:r>
              </a:p>
            </xdr:txBody>
          </xdr:sp>
          <xdr:sp macro="" textlink="">
            <xdr:nvSpPr>
              <xdr:cNvPr id="2319" name="Option Button 271" hidden="1">
                <a:extLst>
                  <a:ext uri="{63B3BB69-23CF-44E3-9099-C40C66FF867C}">
                    <a14:compatExt spid="_x0000_s2319"/>
                  </a:ext>
                  <a:ext uri="{FF2B5EF4-FFF2-40B4-BE49-F238E27FC236}">
                    <a16:creationId xmlns:a16="http://schemas.microsoft.com/office/drawing/2014/main" id="{00000000-0008-0000-0000-00000F090000}"/>
                  </a:ext>
                </a:extLst>
              </xdr:cNvPr>
              <xdr:cNvSpPr/>
            </xdr:nvSpPr>
            <xdr:spPr bwMode="auto">
              <a:xfrm>
                <a:off x="5692348" y="7619689"/>
                <a:ext cx="412991" cy="2513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</a:t>
                </a:r>
              </a:p>
            </xdr:txBody>
          </xdr:sp>
          <xdr:sp macro="" textlink="">
            <xdr:nvSpPr>
              <xdr:cNvPr id="2320" name="Option Button 272" hidden="1">
                <a:extLst>
                  <a:ext uri="{63B3BB69-23CF-44E3-9099-C40C66FF867C}">
                    <a14:compatExt spid="_x0000_s2320"/>
                  </a:ext>
                  <a:ext uri="{FF2B5EF4-FFF2-40B4-BE49-F238E27FC236}">
                    <a16:creationId xmlns:a16="http://schemas.microsoft.com/office/drawing/2014/main" id="{00000000-0008-0000-0000-000010090000}"/>
                  </a:ext>
                </a:extLst>
              </xdr:cNvPr>
              <xdr:cNvSpPr/>
            </xdr:nvSpPr>
            <xdr:spPr bwMode="auto">
              <a:xfrm>
                <a:off x="6385797" y="7610563"/>
                <a:ext cx="535227" cy="2701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54</xdr:row>
          <xdr:rowOff>152399</xdr:rowOff>
        </xdr:from>
        <xdr:to>
          <xdr:col>3</xdr:col>
          <xdr:colOff>1362075</xdr:colOff>
          <xdr:row>57</xdr:row>
          <xdr:rowOff>5807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3648075" y="10382249"/>
              <a:ext cx="3009900" cy="424908"/>
              <a:chOff x="3857626" y="10258394"/>
              <a:chExt cx="3963293" cy="510632"/>
            </a:xfrm>
          </xdr:grpSpPr>
          <xdr:sp macro="" textlink="">
            <xdr:nvSpPr>
              <xdr:cNvPr id="2325" name="Option Button 277" hidden="1">
                <a:extLst>
                  <a:ext uri="{63B3BB69-23CF-44E3-9099-C40C66FF867C}">
                    <a14:compatExt spid="_x0000_s2325"/>
                  </a:ext>
                  <a:ext uri="{FF2B5EF4-FFF2-40B4-BE49-F238E27FC236}">
                    <a16:creationId xmlns:a16="http://schemas.microsoft.com/office/drawing/2014/main" id="{00000000-0008-0000-0000-000015090000}"/>
                  </a:ext>
                </a:extLst>
              </xdr:cNvPr>
              <xdr:cNvSpPr/>
            </xdr:nvSpPr>
            <xdr:spPr bwMode="auto">
              <a:xfrm>
                <a:off x="4270702" y="10378592"/>
                <a:ext cx="1600671" cy="1941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326" name="Option Button 278" hidden="1">
                <a:extLst>
                  <a:ext uri="{63B3BB69-23CF-44E3-9099-C40C66FF867C}">
                    <a14:compatExt spid="_x0000_s2326"/>
                  </a:ext>
                  <a:ext uri="{FF2B5EF4-FFF2-40B4-BE49-F238E27FC236}">
                    <a16:creationId xmlns:a16="http://schemas.microsoft.com/office/drawing/2014/main" id="{00000000-0008-0000-0000-000016090000}"/>
                  </a:ext>
                </a:extLst>
              </xdr:cNvPr>
              <xdr:cNvSpPr/>
            </xdr:nvSpPr>
            <xdr:spPr bwMode="auto">
              <a:xfrm>
                <a:off x="5627593" y="10369066"/>
                <a:ext cx="1964460" cy="1941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NZ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2334" name="Group Box 286" hidden="1">
                <a:extLst>
                  <a:ext uri="{63B3BB69-23CF-44E3-9099-C40C66FF867C}">
                    <a14:compatExt spid="_x0000_s2334"/>
                  </a:ext>
                  <a:ext uri="{FF2B5EF4-FFF2-40B4-BE49-F238E27FC236}">
                    <a16:creationId xmlns:a16="http://schemas.microsoft.com/office/drawing/2014/main" id="{00000000-0008-0000-0000-00001E090000}"/>
                  </a:ext>
                </a:extLst>
              </xdr:cNvPr>
              <xdr:cNvSpPr/>
            </xdr:nvSpPr>
            <xdr:spPr bwMode="auto">
              <a:xfrm>
                <a:off x="3857626" y="10258394"/>
                <a:ext cx="3963293" cy="51063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3371850</xdr:colOff>
          <xdr:row>41</xdr:row>
          <xdr:rowOff>104775</xdr:rowOff>
        </xdr:from>
        <xdr:to>
          <xdr:col>3</xdr:col>
          <xdr:colOff>1495425</xdr:colOff>
          <xdr:row>43</xdr:row>
          <xdr:rowOff>114300</xdr:rowOff>
        </xdr:to>
        <xdr:sp macro="" textlink="">
          <xdr:nvSpPr>
            <xdr:cNvPr id="2342" name="Group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41</xdr:row>
          <xdr:rowOff>180975</xdr:rowOff>
        </xdr:from>
        <xdr:to>
          <xdr:col>2</xdr:col>
          <xdr:colOff>1247775</xdr:colOff>
          <xdr:row>43</xdr:row>
          <xdr:rowOff>19050</xdr:rowOff>
        </xdr:to>
        <xdr:sp macro="" textlink="">
          <xdr:nvSpPr>
            <xdr:cNvPr id="2343" name="Option Button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1362075</xdr:colOff>
          <xdr:row>41</xdr:row>
          <xdr:rowOff>180975</xdr:rowOff>
        </xdr:from>
        <xdr:to>
          <xdr:col>3</xdr:col>
          <xdr:colOff>962025</xdr:colOff>
          <xdr:row>43</xdr:row>
          <xdr:rowOff>19050</xdr:rowOff>
        </xdr:to>
        <xdr:sp macro="" textlink="">
          <xdr:nvSpPr>
            <xdr:cNvPr id="2344" name="Option Button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N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B2:H98"/>
  <sheetViews>
    <sheetView showGridLines="0" tabSelected="1" topLeftCell="A2" zoomScaleNormal="100" workbookViewId="0">
      <selection activeCell="C11" sqref="C11:D13"/>
    </sheetView>
  </sheetViews>
  <sheetFormatPr defaultColWidth="9.140625" defaultRowHeight="15" customHeight="1" x14ac:dyDescent="0.25"/>
  <cols>
    <col min="1" max="1" width="2.7109375" style="7" customWidth="1"/>
    <col min="2" max="2" width="51.85546875" style="7" customWidth="1"/>
    <col min="3" max="3" width="24.85546875" style="7" customWidth="1"/>
    <col min="4" max="4" width="22.7109375" style="7" customWidth="1"/>
    <col min="5" max="5" width="53.5703125" style="7" customWidth="1"/>
    <col min="6" max="6" width="23.7109375" style="7" customWidth="1"/>
    <col min="7" max="7" width="22" style="7" customWidth="1"/>
    <col min="8" max="10" width="22.7109375" style="7" customWidth="1"/>
    <col min="11" max="16384" width="9.140625" style="7"/>
  </cols>
  <sheetData>
    <row r="2" spans="2:8" ht="31.5" customHeight="1" x14ac:dyDescent="0.25">
      <c r="B2" s="52" t="s">
        <v>0</v>
      </c>
      <c r="C2" s="52"/>
      <c r="D2" s="52"/>
    </row>
    <row r="3" spans="2:8" ht="15.75" customHeight="1" x14ac:dyDescent="0.25">
      <c r="B3" s="34" t="s">
        <v>268</v>
      </c>
      <c r="C3" s="32"/>
      <c r="D3" s="32"/>
    </row>
    <row r="4" spans="2:8" ht="28.5" customHeight="1" x14ac:dyDescent="0.25">
      <c r="B4" s="51" t="s">
        <v>1</v>
      </c>
      <c r="C4" s="51"/>
      <c r="D4" s="51"/>
      <c r="E4" s="51"/>
    </row>
    <row r="5" spans="2:8" ht="28.5" customHeight="1" x14ac:dyDescent="0.25">
      <c r="B5" s="8"/>
      <c r="C5" s="9" t="s">
        <v>2</v>
      </c>
      <c r="D5" s="8"/>
    </row>
    <row r="6" spans="2:8" ht="21.95" customHeight="1" x14ac:dyDescent="0.25">
      <c r="B6" s="10"/>
      <c r="C6" s="8"/>
      <c r="D6" s="8"/>
      <c r="G6" s="11"/>
      <c r="H6" s="11"/>
    </row>
    <row r="7" spans="2:8" ht="15" customHeight="1" x14ac:dyDescent="0.25">
      <c r="B7" s="7" t="s">
        <v>3</v>
      </c>
      <c r="C7" s="41"/>
      <c r="D7" s="42"/>
      <c r="E7" s="12"/>
      <c r="F7" s="11"/>
      <c r="G7" s="11"/>
      <c r="H7" s="11"/>
    </row>
    <row r="8" spans="2:8" ht="15" customHeight="1" x14ac:dyDescent="0.25">
      <c r="B8" s="11"/>
      <c r="E8" s="12"/>
      <c r="F8" s="11"/>
      <c r="G8" s="11"/>
      <c r="H8" s="11"/>
    </row>
    <row r="9" spans="2:8" ht="15" customHeight="1" x14ac:dyDescent="0.25">
      <c r="B9" s="11" t="s">
        <v>4</v>
      </c>
      <c r="C9" s="41"/>
      <c r="D9" s="42"/>
      <c r="E9" s="23" t="str">
        <f ca="1">IF(_xlfn.IFNA(VLOOKUP(Data!$B$2, INDIRECT(_xlfn.CONCAT("Lookups!",Lookups!I62,":",Lookups!I63)),1,FALSE),"No match") = "No match", "! … Please make sure the type of provider and provider match", "")</f>
        <v>! … Please make sure the type of provider and provider match</v>
      </c>
      <c r="F9" s="11"/>
      <c r="G9" s="11"/>
      <c r="H9" s="11"/>
    </row>
    <row r="10" spans="2:8" ht="15" customHeight="1" x14ac:dyDescent="0.25">
      <c r="B10" s="11"/>
      <c r="E10" s="11"/>
      <c r="F10" s="11"/>
      <c r="G10" s="11"/>
      <c r="H10" s="11"/>
    </row>
    <row r="11" spans="2:8" ht="15" customHeight="1" x14ac:dyDescent="0.25">
      <c r="B11" s="13" t="s">
        <v>215</v>
      </c>
      <c r="C11" s="43"/>
      <c r="D11" s="44"/>
      <c r="E11" s="12" t="str">
        <f>IF(AND(Data!B2&lt;&gt;"Other",Data!C2&lt;&gt;""),"! ... Please make sure 'Other' provider is selected above","")</f>
        <v/>
      </c>
      <c r="F11" s="11"/>
      <c r="H11" s="11"/>
    </row>
    <row r="12" spans="2:8" ht="15" customHeight="1" x14ac:dyDescent="0.25">
      <c r="B12" s="11"/>
      <c r="C12" s="45"/>
      <c r="D12" s="46"/>
      <c r="E12" s="11"/>
      <c r="F12" s="11"/>
      <c r="G12" s="11"/>
      <c r="H12" s="11"/>
    </row>
    <row r="13" spans="2:8" ht="15" customHeight="1" x14ac:dyDescent="0.25">
      <c r="B13" s="11"/>
      <c r="C13" s="47"/>
      <c r="D13" s="48"/>
      <c r="E13" s="11"/>
      <c r="F13" s="11"/>
      <c r="G13" s="11"/>
      <c r="H13" s="11"/>
    </row>
    <row r="14" spans="2:8" ht="5.25" customHeight="1" x14ac:dyDescent="0.25">
      <c r="F14" s="11"/>
      <c r="G14" s="11"/>
      <c r="H14" s="11"/>
    </row>
    <row r="15" spans="2:8" ht="15" customHeight="1" x14ac:dyDescent="0.25">
      <c r="B15" s="7" t="s">
        <v>5</v>
      </c>
      <c r="C15" s="54"/>
      <c r="D15" s="55"/>
      <c r="F15" s="11"/>
    </row>
    <row r="16" spans="2:8" ht="18" customHeight="1" x14ac:dyDescent="0.25">
      <c r="B16" s="27"/>
      <c r="F16" s="11"/>
      <c r="G16" s="11"/>
      <c r="H16" s="11"/>
    </row>
    <row r="17" spans="2:8" ht="15" customHeight="1" x14ac:dyDescent="0.25">
      <c r="C17" s="14" t="s">
        <v>6</v>
      </c>
      <c r="D17" s="14"/>
    </row>
    <row r="18" spans="2:8" ht="15" customHeight="1" x14ac:dyDescent="0.25">
      <c r="B18" s="7" t="s">
        <v>7</v>
      </c>
      <c r="C18" s="36"/>
      <c r="D18" s="37"/>
      <c r="E18" s="12" t="str">
        <f>IF(AND($C$18&gt;$C$21,$C$18&lt;&gt;0,$C$21&lt;&gt;0),"! ... Please make sure the dates are in the correct order","")</f>
        <v/>
      </c>
    </row>
    <row r="19" spans="2:8" ht="5.25" customHeight="1" x14ac:dyDescent="0.25"/>
    <row r="20" spans="2:8" ht="15" customHeight="1" x14ac:dyDescent="0.25">
      <c r="C20" s="14" t="s">
        <v>6</v>
      </c>
    </row>
    <row r="21" spans="2:8" ht="15" customHeight="1" x14ac:dyDescent="0.25">
      <c r="B21" s="7" t="s">
        <v>8</v>
      </c>
      <c r="C21" s="36"/>
      <c r="D21" s="37"/>
      <c r="E21" s="12" t="str">
        <f>IF(AND($C$18&gt;$C$21,$C$18&lt;&gt;0,$C$21&lt;&gt;0),"! ... Please make sure the dates are in the correct order","")</f>
        <v/>
      </c>
    </row>
    <row r="22" spans="2:8" ht="5.25" customHeight="1" x14ac:dyDescent="0.25"/>
    <row r="23" spans="2:8" ht="15" customHeight="1" x14ac:dyDescent="0.25">
      <c r="B23" s="7" t="s">
        <v>9</v>
      </c>
      <c r="G23" s="11"/>
      <c r="H23" s="11"/>
    </row>
    <row r="24" spans="2:8" ht="15" customHeight="1" x14ac:dyDescent="0.25">
      <c r="B24" s="15" t="s">
        <v>10</v>
      </c>
      <c r="C24" s="16"/>
    </row>
    <row r="26" spans="2:8" ht="15" customHeight="1" x14ac:dyDescent="0.25">
      <c r="G26" s="16"/>
    </row>
    <row r="33" spans="2:8" ht="15" customHeight="1" x14ac:dyDescent="0.25">
      <c r="D33" s="28"/>
      <c r="E33" s="12" t="str">
        <f>IF(AND(Data!AH2&lt;&gt;"", NOT(ISNUMBER(SEARCH("Other", Data!AG2)))),"! … Please make sure 'Other' type of organisation is selected ","")</f>
        <v/>
      </c>
      <c r="F33" s="12" t="str">
        <f>IF(AND(ISNUMBER(SEARCH("Other",Data!AG2)),Data!AH2=""),"! ... Please make sure the 'Other' type of organisation is specified","")</f>
        <v/>
      </c>
    </row>
    <row r="35" spans="2:8" ht="15" customHeight="1" x14ac:dyDescent="0.25">
      <c r="B35" s="7" t="s">
        <v>11</v>
      </c>
      <c r="C35" s="39"/>
      <c r="D35" s="40"/>
    </row>
    <row r="38" spans="2:8" ht="15" customHeight="1" x14ac:dyDescent="0.25">
      <c r="B38" s="7" t="s">
        <v>12</v>
      </c>
      <c r="C38" s="41"/>
      <c r="D38" s="42"/>
    </row>
    <row r="39" spans="2:8" ht="15" customHeight="1" x14ac:dyDescent="0.25">
      <c r="B39" s="11"/>
      <c r="C39" s="11"/>
      <c r="D39" s="11"/>
    </row>
    <row r="40" spans="2:8" ht="15" customHeight="1" x14ac:dyDescent="0.25">
      <c r="B40" s="7" t="s">
        <v>13</v>
      </c>
      <c r="G40" s="18"/>
      <c r="H40" s="18"/>
    </row>
    <row r="41" spans="2:8" ht="15" customHeight="1" x14ac:dyDescent="0.25">
      <c r="G41" s="18"/>
      <c r="H41" s="18"/>
    </row>
    <row r="43" spans="2:8" ht="15" customHeight="1" x14ac:dyDescent="0.25">
      <c r="B43" s="7" t="s">
        <v>14</v>
      </c>
      <c r="G43" s="12"/>
    </row>
    <row r="45" spans="2:8" ht="15" customHeight="1" x14ac:dyDescent="0.25">
      <c r="B45" s="13" t="s">
        <v>15</v>
      </c>
      <c r="C45" s="41"/>
      <c r="D45" s="42"/>
      <c r="E45" s="12" t="str">
        <f>IF(AND(Data!AN2="No",Data!AO2&lt;&gt;""),"! ... If the event is on the Always Report and Review list, please select 'Yes' above","")</f>
        <v/>
      </c>
    </row>
    <row r="46" spans="2:8" ht="5.25" customHeight="1" x14ac:dyDescent="0.25"/>
    <row r="47" spans="2:8" ht="5.25" customHeight="1" x14ac:dyDescent="0.25"/>
    <row r="48" spans="2:8" ht="5.25" customHeight="1" x14ac:dyDescent="0.25">
      <c r="C48" s="19"/>
      <c r="D48" s="19"/>
    </row>
    <row r="49" spans="2:8" ht="15" customHeight="1" x14ac:dyDescent="0.25">
      <c r="C49" s="17"/>
    </row>
    <row r="50" spans="2:8" ht="15" customHeight="1" x14ac:dyDescent="0.25">
      <c r="B50" s="7" t="s">
        <v>16</v>
      </c>
      <c r="C50" s="56"/>
      <c r="D50" s="57"/>
    </row>
    <row r="51" spans="2:8" ht="15" customHeight="1" x14ac:dyDescent="0.25">
      <c r="C51" s="58"/>
      <c r="D51" s="59"/>
    </row>
    <row r="52" spans="2:8" ht="15" customHeight="1" x14ac:dyDescent="0.25">
      <c r="C52" s="58"/>
      <c r="D52" s="59"/>
    </row>
    <row r="53" spans="2:8" ht="15" customHeight="1" x14ac:dyDescent="0.25">
      <c r="C53" s="58"/>
      <c r="D53" s="59"/>
    </row>
    <row r="54" spans="2:8" ht="15" customHeight="1" x14ac:dyDescent="0.25">
      <c r="C54" s="60"/>
      <c r="D54" s="61"/>
    </row>
    <row r="55" spans="2:8" ht="15" customHeight="1" x14ac:dyDescent="0.25">
      <c r="B55" s="53"/>
      <c r="C55" s="53"/>
      <c r="D55" s="53"/>
    </row>
    <row r="56" spans="2:8" ht="15" customHeight="1" x14ac:dyDescent="0.25">
      <c r="B56" s="7" t="s">
        <v>209</v>
      </c>
      <c r="E56" s="12"/>
      <c r="F56" s="11"/>
      <c r="G56" s="11"/>
      <c r="H56" s="11"/>
    </row>
    <row r="57" spans="2:8" ht="15" customHeight="1" x14ac:dyDescent="0.25">
      <c r="F57" s="11"/>
      <c r="G57" s="11"/>
      <c r="H57" s="11"/>
    </row>
    <row r="58" spans="2:8" ht="15" customHeight="1" x14ac:dyDescent="0.25">
      <c r="B58" s="7" t="s">
        <v>205</v>
      </c>
      <c r="C58" s="41"/>
      <c r="D58" s="42"/>
      <c r="E58" s="23" t="str">
        <f>IF(AND(Data!AR2="Yes",Data!AS2&lt;&gt;"Death"),"! ... Please make sure 'Death' is selected if the consumer has died","")</f>
        <v/>
      </c>
      <c r="F58" s="12"/>
      <c r="G58" s="11"/>
      <c r="H58" s="11"/>
    </row>
    <row r="59" spans="2:8" ht="15" customHeight="1" x14ac:dyDescent="0.25">
      <c r="B59" s="11"/>
      <c r="E59" s="11"/>
      <c r="F59" s="11"/>
      <c r="G59" s="11"/>
      <c r="H59" s="11"/>
    </row>
    <row r="60" spans="2:8" ht="15" customHeight="1" x14ac:dyDescent="0.25">
      <c r="B60" s="33" t="s">
        <v>269</v>
      </c>
      <c r="C60" s="49"/>
      <c r="D60" s="50"/>
      <c r="E60" s="23" t="str">
        <f>IF(AND(Data!AS2="Pressure injury",Data!AT2=""),"! ... Please make sure the stage of the pressure injury is selected","")</f>
        <v/>
      </c>
      <c r="F60" s="11"/>
      <c r="G60" s="11"/>
      <c r="H60" s="11"/>
    </row>
    <row r="61" spans="2:8" ht="15" customHeight="1" x14ac:dyDescent="0.25">
      <c r="B61" s="11"/>
      <c r="E61" s="11"/>
      <c r="F61" s="11"/>
      <c r="G61" s="11"/>
      <c r="H61" s="11"/>
    </row>
    <row r="62" spans="2:8" x14ac:dyDescent="0.25">
      <c r="B62" s="13" t="s">
        <v>17</v>
      </c>
      <c r="C62" s="43"/>
      <c r="D62" s="44"/>
      <c r="E62" s="23" t="str">
        <f>IF(AND(Data!AS2&lt;&gt;"Other",Data!AU2&lt;&gt;""),"! ... Please make sure 'Other' consumer outcome is selected above","")</f>
        <v/>
      </c>
      <c r="F62" s="11"/>
      <c r="H62" s="11"/>
    </row>
    <row r="63" spans="2:8" ht="22.5" customHeight="1" x14ac:dyDescent="0.25">
      <c r="B63" s="11"/>
      <c r="C63" s="45"/>
      <c r="D63" s="46"/>
      <c r="E63" s="11"/>
      <c r="F63" s="11"/>
      <c r="G63" s="11"/>
      <c r="H63" s="11"/>
    </row>
    <row r="64" spans="2:8" ht="9.75" customHeight="1" x14ac:dyDescent="0.25">
      <c r="B64" s="11"/>
      <c r="C64" s="47"/>
      <c r="D64" s="48"/>
      <c r="E64" s="11"/>
      <c r="F64" s="11"/>
      <c r="G64" s="11"/>
      <c r="H64" s="11"/>
    </row>
    <row r="65" spans="2:8" ht="15" customHeight="1" x14ac:dyDescent="0.25">
      <c r="B65" s="11"/>
      <c r="E65" s="11"/>
      <c r="F65" s="11"/>
      <c r="G65" s="11"/>
      <c r="H65" s="11"/>
    </row>
    <row r="66" spans="2:8" ht="18.75" customHeight="1" x14ac:dyDescent="0.25">
      <c r="F66" s="11"/>
    </row>
    <row r="67" spans="2:8" ht="15" customHeight="1" x14ac:dyDescent="0.25">
      <c r="B67" s="7" t="s">
        <v>18</v>
      </c>
      <c r="C67" s="41"/>
      <c r="D67" s="42"/>
      <c r="E67" s="12"/>
      <c r="G67" s="11"/>
      <c r="H67" s="11"/>
    </row>
    <row r="68" spans="2:8" ht="15" customHeight="1" x14ac:dyDescent="0.25">
      <c r="B68" s="15"/>
      <c r="E68" s="12"/>
      <c r="F68" s="11"/>
      <c r="G68" s="11"/>
      <c r="H68" s="11"/>
    </row>
    <row r="69" spans="2:8" ht="15" hidden="1" customHeight="1" x14ac:dyDescent="0.25">
      <c r="G69" s="11"/>
      <c r="H69" s="11"/>
    </row>
    <row r="70" spans="2:8" ht="15" customHeight="1" x14ac:dyDescent="0.25">
      <c r="B70" s="13" t="s">
        <v>17</v>
      </c>
      <c r="C70" s="43"/>
      <c r="D70" s="44"/>
      <c r="E70" s="12" t="str">
        <f>IF(AND(Data!AV2&lt;&gt;"Other",Data!AW2&lt;&gt;""),"! ... Please make sure 'Other' clinical area is selected above","")</f>
        <v/>
      </c>
      <c r="H70" s="11"/>
    </row>
    <row r="71" spans="2:8" ht="15" customHeight="1" x14ac:dyDescent="0.25">
      <c r="C71" s="45"/>
      <c r="D71" s="46"/>
      <c r="G71" s="12"/>
      <c r="H71" s="11"/>
    </row>
    <row r="72" spans="2:8" ht="15" customHeight="1" x14ac:dyDescent="0.25">
      <c r="C72" s="47"/>
      <c r="D72" s="48"/>
      <c r="G72" s="11"/>
      <c r="H72" s="11"/>
    </row>
    <row r="73" spans="2:8" ht="5.25" customHeight="1" x14ac:dyDescent="0.25"/>
    <row r="74" spans="2:8" ht="15" customHeight="1" x14ac:dyDescent="0.25">
      <c r="B74" s="20"/>
    </row>
    <row r="75" spans="2:8" ht="15" customHeight="1" x14ac:dyDescent="0.25">
      <c r="B75" s="7" t="s">
        <v>19</v>
      </c>
      <c r="C75" s="41"/>
      <c r="D75" s="42"/>
    </row>
    <row r="76" spans="2:8" ht="5.25" customHeight="1" x14ac:dyDescent="0.25"/>
    <row r="77" spans="2:8" ht="15" customHeight="1" x14ac:dyDescent="0.25">
      <c r="B77" s="7" t="s">
        <v>20</v>
      </c>
      <c r="C77" s="41"/>
      <c r="D77" s="42"/>
    </row>
    <row r="78" spans="2:8" ht="5.25" customHeight="1" x14ac:dyDescent="0.25"/>
    <row r="79" spans="2:8" ht="15" customHeight="1" x14ac:dyDescent="0.25">
      <c r="B79" s="7" t="s">
        <v>21</v>
      </c>
      <c r="C79" s="41"/>
      <c r="D79" s="42"/>
    </row>
    <row r="80" spans="2:8" ht="5.25" customHeight="1" x14ac:dyDescent="0.25"/>
    <row r="81" spans="2:4" ht="14.25" customHeight="1" x14ac:dyDescent="0.25">
      <c r="B81" s="7" t="s">
        <v>22</v>
      </c>
      <c r="C81" s="41"/>
      <c r="D81" s="42"/>
    </row>
    <row r="82" spans="2:4" ht="6.75" customHeight="1" x14ac:dyDescent="0.25"/>
    <row r="83" spans="2:4" ht="15" customHeight="1" x14ac:dyDescent="0.25">
      <c r="B83" s="7" t="s">
        <v>23</v>
      </c>
      <c r="C83" s="41"/>
      <c r="D83" s="42"/>
    </row>
    <row r="86" spans="2:4" ht="42.95" customHeight="1" x14ac:dyDescent="0.25">
      <c r="B86" s="38" t="s">
        <v>24</v>
      </c>
      <c r="C86" s="38"/>
      <c r="D86" s="38"/>
    </row>
    <row r="87" spans="2:4" ht="15" customHeight="1" x14ac:dyDescent="0.25">
      <c r="B87" s="7" t="s">
        <v>25</v>
      </c>
      <c r="C87" s="39"/>
      <c r="D87" s="40"/>
    </row>
    <row r="88" spans="2:4" ht="5.25" customHeight="1" x14ac:dyDescent="0.25">
      <c r="C88" s="21"/>
      <c r="D88" s="21"/>
    </row>
    <row r="89" spans="2:4" ht="15" customHeight="1" x14ac:dyDescent="0.25">
      <c r="B89" s="7" t="s">
        <v>26</v>
      </c>
      <c r="C89" s="39"/>
      <c r="D89" s="40"/>
    </row>
    <row r="90" spans="2:4" ht="5.25" customHeight="1" x14ac:dyDescent="0.25">
      <c r="C90" s="21"/>
      <c r="D90" s="21"/>
    </row>
    <row r="91" spans="2:4" ht="5.25" customHeight="1" x14ac:dyDescent="0.25"/>
    <row r="92" spans="2:4" ht="15" customHeight="1" x14ac:dyDescent="0.25">
      <c r="B92" s="7" t="s">
        <v>27</v>
      </c>
      <c r="C92" s="35"/>
      <c r="D92" s="35"/>
    </row>
    <row r="93" spans="2:4" ht="15" customHeight="1" x14ac:dyDescent="0.25">
      <c r="C93" s="35"/>
      <c r="D93" s="35"/>
    </row>
    <row r="94" spans="2:4" ht="15" customHeight="1" x14ac:dyDescent="0.25">
      <c r="C94" s="35"/>
      <c r="D94" s="35"/>
    </row>
    <row r="95" spans="2:4" ht="15" customHeight="1" x14ac:dyDescent="0.25">
      <c r="C95" s="35"/>
      <c r="D95" s="35"/>
    </row>
    <row r="96" spans="2:4" ht="15" customHeight="1" x14ac:dyDescent="0.25">
      <c r="C96" s="35"/>
      <c r="D96" s="35"/>
    </row>
    <row r="97" spans="3:4" ht="15" customHeight="1" x14ac:dyDescent="0.25">
      <c r="C97" s="35"/>
      <c r="D97" s="35"/>
    </row>
    <row r="98" spans="3:4" ht="15" customHeight="1" x14ac:dyDescent="0.25">
      <c r="C98" s="35"/>
      <c r="D98" s="35"/>
    </row>
  </sheetData>
  <sheetProtection algorithmName="SHA-512" hashValue="PBVfhoQ4CK97nEEE19m19XBfxuHE3Uq6zrYKbh9RcSnif8IbCZRxZwkrPkQVmSBNLtirLl6VeaIbslsRtgcr+w==" saltValue="TEMRkfxXtizdGSlSyCGymw==" spinCount="100000" sheet="1" selectLockedCells="1"/>
  <dataConsolidate/>
  <mergeCells count="27">
    <mergeCell ref="B4:E4"/>
    <mergeCell ref="C11:D13"/>
    <mergeCell ref="B2:D2"/>
    <mergeCell ref="C21:D21"/>
    <mergeCell ref="B55:D55"/>
    <mergeCell ref="C15:D15"/>
    <mergeCell ref="C50:D54"/>
    <mergeCell ref="C7:D7"/>
    <mergeCell ref="C35:D35"/>
    <mergeCell ref="C9:D9"/>
    <mergeCell ref="C45:D45"/>
    <mergeCell ref="C92:D98"/>
    <mergeCell ref="C18:D18"/>
    <mergeCell ref="B86:D86"/>
    <mergeCell ref="C89:D89"/>
    <mergeCell ref="C87:D87"/>
    <mergeCell ref="C58:D58"/>
    <mergeCell ref="C38:D38"/>
    <mergeCell ref="C67:D67"/>
    <mergeCell ref="C75:D75"/>
    <mergeCell ref="C77:D77"/>
    <mergeCell ref="C81:D81"/>
    <mergeCell ref="C83:D83"/>
    <mergeCell ref="C79:D79"/>
    <mergeCell ref="C70:D72"/>
    <mergeCell ref="C62:D64"/>
    <mergeCell ref="C60:D60"/>
  </mergeCells>
  <conditionalFormatting sqref="C18:D18">
    <cfRule type="expression" dxfId="1" priority="267">
      <formula>OR(AND($C$18&gt;$C$21,$C$18&lt;&gt;0,$C$21&lt;&gt;0),AND($C$18&gt;#REF!,$C$18&lt;&gt;0,#REF!&lt;&gt;0))</formula>
    </cfRule>
  </conditionalFormatting>
  <conditionalFormatting sqref="C21:D21">
    <cfRule type="expression" dxfId="0" priority="7">
      <formula>OR(AND($C$18&gt;$C$21,$C$18&lt;&gt;0,$C$21&lt;&gt;0),AND($C$18&gt;#REF!,$C$18&lt;&gt;0,#REF!&lt;&gt;0))</formula>
    </cfRule>
  </conditionalFormatting>
  <dataValidations xWindow="505" yWindow="678" count="8">
    <dataValidation type="whole" operator="greaterThan" allowBlank="1" showInputMessage="1" showErrorMessage="1" sqref="C80:D80 C82:D82 C84:D84" xr:uid="{811862F2-2B34-4E11-BB27-4F45C9EBF765}">
      <formula1>0</formula1>
    </dataValidation>
    <dataValidation operator="lessThanOrEqual" allowBlank="1" showInputMessage="1" error="Too many characters" sqref="C92:D98" xr:uid="{64BEC498-AF60-48B9-A400-EFAC1EEF8E9C}"/>
    <dataValidation type="date" allowBlank="1" showInputMessage="1" showErrorMessage="1" error="Please enter a date between 1 July 2008 and 30 June 2028 in the same format shown." prompt="Please enter date in the format: 26 August 2018._x000a__x000a_To insert today's date, press Ctrl and ; (semi-colon) at the same time" sqref="C18:D18 C21:D21" xr:uid="{2A7710C6-18F5-4F62-BCEF-457353605953}">
      <formula1>39630</formula1>
      <formula2>46934</formula2>
    </dataValidation>
    <dataValidation allowBlank="1" showInputMessage="1" sqref="C40:D44 C46:D47" xr:uid="{03388E0F-60DC-437F-A726-05F2A09D48FF}"/>
    <dataValidation type="list" allowBlank="1" showInputMessage="1" showErrorMessage="1" sqref="C40:D44 C46:D47" xr:uid="{89EE2EC6-8B0E-4C31-9226-D966B409EFE5}">
      <formula1>$N$2:$N$19</formula1>
    </dataValidation>
    <dataValidation type="textLength" allowBlank="1" showInputMessage="1" showErrorMessage="1" sqref="C15:D15" xr:uid="{83995E3D-E55D-4229-B03E-D314BD17F58D}">
      <formula1>1</formula1>
      <formula2>15</formula2>
    </dataValidation>
    <dataValidation type="list" allowBlank="1" showInputMessage="1" showErrorMessage="1" sqref="C9:D9" xr:uid="{A43B398A-AAA3-4D03-A656-AD754EC6F99C}">
      <formula1>INDIRECT(SUBSTITUTE($C$7," ","_"))</formula1>
    </dataValidation>
    <dataValidation allowBlank="1" showInputMessage="1" showErrorMessage="1" promptTitle="ARC providers:" prompt="If your facility belongs to a parent company please provide the specific facility name/location here._x000a__x000a_E.g Metlifecare Limited - Palmerston North" sqref="C11:D13" xr:uid="{4A27E4B2-A746-490C-8826-BEAD2CA1A75E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9" r:id="rId4" name="Check Box 211">
              <controlPr defaultSize="0" autoFill="0" autoLine="0" autoPict="0">
                <anchor moveWithCells="1">
                  <from>
                    <xdr:col>1</xdr:col>
                    <xdr:colOff>3295650</xdr:colOff>
                    <xdr:row>23</xdr:row>
                    <xdr:rowOff>0</xdr:rowOff>
                  </from>
                  <to>
                    <xdr:col>2</xdr:col>
                    <xdr:colOff>1371600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5" name="Check Box 216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57150</xdr:rowOff>
                  </from>
                  <to>
                    <xdr:col>3</xdr:col>
                    <xdr:colOff>1400175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" name="Check Box 217">
              <controlPr defaultSize="0" autoFill="0" autoLine="0" autoPict="0">
                <anchor moveWithCells="1">
                  <from>
                    <xdr:col>1</xdr:col>
                    <xdr:colOff>3295650</xdr:colOff>
                    <xdr:row>24</xdr:row>
                    <xdr:rowOff>123825</xdr:rowOff>
                  </from>
                  <to>
                    <xdr:col>2</xdr:col>
                    <xdr:colOff>1562100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7" name="Check Box 218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142875</xdr:rowOff>
                  </from>
                  <to>
                    <xdr:col>4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8" name="Check Box 219">
              <controlPr defaultSize="0" autoFill="0" autoLine="0" autoPict="0">
                <anchor moveWithCells="1">
                  <from>
                    <xdr:col>1</xdr:col>
                    <xdr:colOff>3295650</xdr:colOff>
                    <xdr:row>26</xdr:row>
                    <xdr:rowOff>9525</xdr:rowOff>
                  </from>
                  <to>
                    <xdr:col>3</xdr:col>
                    <xdr:colOff>47625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9" name="Check Box 220">
              <controlPr defaultSize="0" autoFill="0" autoLine="0" autoPict="0">
                <anchor moveWithCells="1">
                  <from>
                    <xdr:col>3</xdr:col>
                    <xdr:colOff>180975</xdr:colOff>
                    <xdr:row>26</xdr:row>
                    <xdr:rowOff>47625</xdr:rowOff>
                  </from>
                  <to>
                    <xdr:col>4</xdr:col>
                    <xdr:colOff>304800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0" name="Check Box 221">
              <controlPr defaultSize="0" autoFill="0" autoLine="0" autoPict="0">
                <anchor moveWithCells="1">
                  <from>
                    <xdr:col>1</xdr:col>
                    <xdr:colOff>3295650</xdr:colOff>
                    <xdr:row>27</xdr:row>
                    <xdr:rowOff>133350</xdr:rowOff>
                  </from>
                  <to>
                    <xdr:col>2</xdr:col>
                    <xdr:colOff>1581150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1" name="Check Box 222">
              <controlPr defaultSize="0" autoFill="0" autoLine="0" autoPict="0">
                <anchor moveWithCells="1">
                  <from>
                    <xdr:col>3</xdr:col>
                    <xdr:colOff>180975</xdr:colOff>
                    <xdr:row>27</xdr:row>
                    <xdr:rowOff>123825</xdr:rowOff>
                  </from>
                  <to>
                    <xdr:col>4</xdr:col>
                    <xdr:colOff>438150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2" name="Check Box 224">
              <controlPr defaultSize="0" autoFill="0" autoLine="0" autoPict="0">
                <anchor moveWithCells="1">
                  <from>
                    <xdr:col>3</xdr:col>
                    <xdr:colOff>180975</xdr:colOff>
                    <xdr:row>29</xdr:row>
                    <xdr:rowOff>9525</xdr:rowOff>
                  </from>
                  <to>
                    <xdr:col>4</xdr:col>
                    <xdr:colOff>85725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3" name="Check Box 226">
              <controlPr defaultSize="0" autoFill="0" autoLine="0" autoPict="0">
                <anchor moveWithCells="1">
                  <from>
                    <xdr:col>3</xdr:col>
                    <xdr:colOff>180975</xdr:colOff>
                    <xdr:row>30</xdr:row>
                    <xdr:rowOff>95250</xdr:rowOff>
                  </from>
                  <to>
                    <xdr:col>3</xdr:col>
                    <xdr:colOff>1381125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4" name="Check Box 227">
              <controlPr defaultSize="0" autoFill="0" autoLine="0" autoPict="0">
                <anchor moveWithCells="1">
                  <from>
                    <xdr:col>1</xdr:col>
                    <xdr:colOff>3295650</xdr:colOff>
                    <xdr:row>28</xdr:row>
                    <xdr:rowOff>171450</xdr:rowOff>
                  </from>
                  <to>
                    <xdr:col>2</xdr:col>
                    <xdr:colOff>1552575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5" name="Check Box 228">
              <controlPr defaultSize="0" autoFill="0" autoLine="0" autoPict="0">
                <anchor moveWithCells="1">
                  <from>
                    <xdr:col>1</xdr:col>
                    <xdr:colOff>3295650</xdr:colOff>
                    <xdr:row>31</xdr:row>
                    <xdr:rowOff>171450</xdr:rowOff>
                  </from>
                  <to>
                    <xdr:col>2</xdr:col>
                    <xdr:colOff>1381125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6" name="Check Box 234">
              <controlPr defaultSize="0" autoFill="0" autoLine="0" autoPict="0">
                <anchor moveWithCells="1">
                  <from>
                    <xdr:col>1</xdr:col>
                    <xdr:colOff>3295650</xdr:colOff>
                    <xdr:row>30</xdr:row>
                    <xdr:rowOff>95250</xdr:rowOff>
                  </from>
                  <to>
                    <xdr:col>3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7" name="Option Button 269">
              <controlPr defaultSize="0" autoFill="0" autoLine="0" autoPict="0">
                <anchor moveWithCells="1">
                  <from>
                    <xdr:col>2</xdr:col>
                    <xdr:colOff>114300</xdr:colOff>
                    <xdr:row>39</xdr:row>
                    <xdr:rowOff>19050</xdr:rowOff>
                  </from>
                  <to>
                    <xdr:col>2</xdr:col>
                    <xdr:colOff>561975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8" name="Option Button 270">
              <controlPr defaultSize="0" autoFill="0" autoLine="0" autoPict="0">
                <anchor moveWithCells="1">
                  <from>
                    <xdr:col>2</xdr:col>
                    <xdr:colOff>962025</xdr:colOff>
                    <xdr:row>39</xdr:row>
                    <xdr:rowOff>9525</xdr:rowOff>
                  </from>
                  <to>
                    <xdr:col>2</xdr:col>
                    <xdr:colOff>1304925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9" name="Option Button 271">
              <controlPr defaultSize="0" autoFill="0" autoLine="0" autoPict="0">
                <anchor moveWithCells="1">
                  <from>
                    <xdr:col>3</xdr:col>
                    <xdr:colOff>219075</xdr:colOff>
                    <xdr:row>39</xdr:row>
                    <xdr:rowOff>9525</xdr:rowOff>
                  </from>
                  <to>
                    <xdr:col>3</xdr:col>
                    <xdr:colOff>762000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0" name="Option Button 272">
              <controlPr defaultSize="0" autoFill="0" autoLine="0" autoPict="0">
                <anchor moveWithCells="1">
                  <from>
                    <xdr:col>3</xdr:col>
                    <xdr:colOff>1143000</xdr:colOff>
                    <xdr:row>39</xdr:row>
                    <xdr:rowOff>0</xdr:rowOff>
                  </from>
                  <to>
                    <xdr:col>4</xdr:col>
                    <xdr:colOff>333375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1" name="Option Button 277">
              <controlPr defaultSize="0" autoFill="0" autoLine="0" autoPict="0">
                <anchor moveWithCells="1">
                  <from>
                    <xdr:col>2</xdr:col>
                    <xdr:colOff>323850</xdr:colOff>
                    <xdr:row>55</xdr:row>
                    <xdr:rowOff>66675</xdr:rowOff>
                  </from>
                  <to>
                    <xdr:col>2</xdr:col>
                    <xdr:colOff>1543050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2" name="Option Button 278">
              <controlPr defaultSize="0" autoFill="0" autoLine="0" autoPict="0">
                <anchor moveWithCells="1">
                  <from>
                    <xdr:col>2</xdr:col>
                    <xdr:colOff>1352550</xdr:colOff>
                    <xdr:row>55</xdr:row>
                    <xdr:rowOff>57150</xdr:rowOff>
                  </from>
                  <to>
                    <xdr:col>3</xdr:col>
                    <xdr:colOff>1190625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3" name="Group Box 286">
              <controlPr defaultSize="0" autoFill="0" autoPict="0">
                <anchor moveWithCells="1">
                  <from>
                    <xdr:col>2</xdr:col>
                    <xdr:colOff>9525</xdr:colOff>
                    <xdr:row>54</xdr:row>
                    <xdr:rowOff>152400</xdr:rowOff>
                  </from>
                  <to>
                    <xdr:col>3</xdr:col>
                    <xdr:colOff>1362075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4" name="Group Box 294">
              <controlPr defaultSize="0" autoFill="0" autoPict="0">
                <anchor moveWithCells="1">
                  <from>
                    <xdr:col>1</xdr:col>
                    <xdr:colOff>3371850</xdr:colOff>
                    <xdr:row>41</xdr:row>
                    <xdr:rowOff>104775</xdr:rowOff>
                  </from>
                  <to>
                    <xdr:col>3</xdr:col>
                    <xdr:colOff>1495425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5" name="Option Button 295">
              <controlPr defaultSize="0" autoFill="0" autoLine="0" autoPict="0">
                <anchor moveWithCells="1">
                  <from>
                    <xdr:col>2</xdr:col>
                    <xdr:colOff>171450</xdr:colOff>
                    <xdr:row>41</xdr:row>
                    <xdr:rowOff>180975</xdr:rowOff>
                  </from>
                  <to>
                    <xdr:col>2</xdr:col>
                    <xdr:colOff>1247775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6" name="Option Button 296">
              <controlPr defaultSize="0" autoFill="0" autoLine="0" autoPict="0">
                <anchor moveWithCells="1">
                  <from>
                    <xdr:col>2</xdr:col>
                    <xdr:colOff>1362075</xdr:colOff>
                    <xdr:row>41</xdr:row>
                    <xdr:rowOff>180975</xdr:rowOff>
                  </from>
                  <to>
                    <xdr:col>3</xdr:col>
                    <xdr:colOff>962025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8" id="{D8D10B9D-3030-4806-9491-651BD294F45A}">
            <xm:f>AND(Data!#REF!&lt;&gt;"Other",Data!C3&lt;&gt;"")</xm:f>
            <x14:dxf>
              <fill>
                <patternFill>
                  <bgColor rgb="FFFFFF00"/>
                </patternFill>
              </fill>
            </x14:dxf>
          </x14:cfRule>
          <xm:sqref>A9:A10</xm:sqref>
        </x14:conditionalFormatting>
        <x14:conditionalFormatting xmlns:xm="http://schemas.microsoft.com/office/excel/2006/main">
          <x14:cfRule type="expression" priority="289" id="{D8D10B9D-3030-4806-9491-651BD294F45A}">
            <xm:f>AND(Data!#REF!&lt;&gt;"Other",Data!C4&lt;&gt;"")</xm:f>
            <x14:dxf>
              <fill>
                <patternFill>
                  <bgColor rgb="FFFFFF00"/>
                </patternFill>
              </fill>
            </x14:dxf>
          </x14:cfRule>
          <xm:sqref>A11:A13</xm:sqref>
        </x14:conditionalFormatting>
        <x14:conditionalFormatting xmlns:xm="http://schemas.microsoft.com/office/excel/2006/main">
          <x14:cfRule type="expression" priority="290" id="{D8D10B9D-3030-4806-9491-651BD294F45A}">
            <xm:f>AND(Data!#REF!&lt;&gt;"Other",Data!C3&lt;&gt;"")</xm:f>
            <x14:dxf>
              <fill>
                <patternFill>
                  <bgColor rgb="FFFFFF00"/>
                </patternFill>
              </fill>
            </x14:dxf>
          </x14:cfRule>
          <xm:sqref>A14</xm:sqref>
        </x14:conditionalFormatting>
        <x14:conditionalFormatting xmlns:xm="http://schemas.microsoft.com/office/excel/2006/main">
          <x14:cfRule type="expression" priority="70" id="{339D0EB2-1F54-42C7-8CC6-87419101A244}">
            <xm:f>Data!A2=""</xm:f>
            <x14:dxf>
              <fill>
                <patternFill>
                  <bgColor rgb="FFFFC7CE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286" id="{EAE5E39F-65F6-4670-8255-84CB6F02A195}">
            <xm:f>Data!$B$2=""</xm:f>
            <x14:dxf>
              <fill>
                <patternFill>
                  <bgColor rgb="FFFFC7CC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292" id="{DAC5DD8F-0021-4D17-9DA9-A5E144F0E4C9}">
            <xm:f>AND(Data!$B$2="Other",Data!$C$2="")</xm:f>
            <x14:dxf>
              <fill>
                <patternFill>
                  <bgColor rgb="FFFFC7CE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expression" priority="197" id="{274581A3-CCB0-40AE-AAC8-5CBA248390BE}">
            <xm:f>Data!$D$2=""</xm:f>
            <x14:dxf>
              <fill>
                <patternFill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expression" priority="201" id="{8CA04A9C-A276-45DD-BAED-495EFE939473}">
            <xm:f>Data!$E$2=""</xm:f>
            <x14:dxf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expression" priority="199" id="{21CA6805-E3BE-4E84-96B5-9A80C2015ED8}">
            <xm:f>Data!$F$2=""</xm:f>
            <x14:dxf>
              <fill>
                <patternFill>
                  <bgColor rgb="FFFFC7CE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expression" priority="279" id="{63194F4F-99C0-433D-869F-C8D647439C3B}">
            <xm:f>NOT(OR(Data!#REF!,Data!$I$2,Data!$K$2,Data!$M$2,Data!#REF!,Data!$O$2,Data!$Q$2,Data!$S$2,AND(Data!$U$2,Data!#REF!&lt;&gt;"")))</xm:f>
            <x14:dxf>
              <fill>
                <patternFill>
                  <bgColor rgb="FFFFC7CE"/>
                </patternFill>
              </fill>
            </x14:dxf>
          </x14:cfRule>
          <xm:sqref>B23</xm:sqref>
        </x14:conditionalFormatting>
        <x14:conditionalFormatting xmlns:xm="http://schemas.microsoft.com/office/excel/2006/main">
          <x14:cfRule type="expression" priority="205" id="{CE915F40-D4BE-43CF-968F-C366AC398ED0}">
            <xm:f>Data!AJ2=""</xm:f>
            <x14:dxf>
              <fill>
                <patternFill>
                  <bgColor rgb="FFFFC7CE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9" id="{CAB0F353-CE28-4E3B-8B15-E43125CC7086}">
            <xm:f>Data!AK2=0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m:sqref>B40</xm:sqref>
        </x14:conditionalFormatting>
        <x14:conditionalFormatting xmlns:xm="http://schemas.microsoft.com/office/excel/2006/main">
          <x14:cfRule type="expression" priority="209" id="{990733A1-D431-494D-BE88-41F34CFC4A2A}">
            <xm:f>Data!$AM$2=0</xm:f>
            <x14:dxf>
              <fill>
                <patternFill>
                  <bgColor rgb="FFFFC7CE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expression" priority="220" id="{5B740C0A-C823-4102-B492-B1811493249A}">
            <xm:f>AND(Data!$AM$2=1,Data!$AO$2="")</xm:f>
            <x14:dxf>
              <fill>
                <patternFill>
                  <bgColor rgb="FFFFC7CE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expression" priority="58" id="{494A2085-BCC3-4647-A19C-ED9EB1409E1B}">
            <xm:f>Data!$AP$2=""</xm:f>
            <x14:dxf>
              <fill>
                <patternFill>
                  <bgColor rgb="FFFFC7CE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expression" priority="248" id="{F1286581-7B3F-4BCC-BF6A-601EFF8EA231}">
            <xm:f>Data!$AQ$2=0</xm:f>
            <x14:dxf>
              <fill>
                <patternFill>
                  <bgColor rgb="FFFFC7CE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expression" priority="249" id="{CFCCD7AD-4AF9-416E-93A9-59B3802A4196}">
            <xm:f>Data!$AS$2=""</xm:f>
            <x14:dxf>
              <fill>
                <patternFill>
                  <bgColor rgb="FFFFC7CE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expression" priority="1" id="{A99BCC85-2C2B-4D8E-8A41-7D00C675B95A}">
            <xm:f>AND(Data!$AS$2="Pressure Injury", Data!$AT$2="")</xm:f>
            <x14:dxf>
              <fill>
                <patternFill>
                  <bgColor rgb="FFFFC7CE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expression" priority="250" id="{9131AF69-E7AF-4C38-83B3-155C089E6DC5}">
            <xm:f>AND(Data!$AS$2="Other",Data!$AU$2="")</xm:f>
            <x14:dxf>
              <fill>
                <patternFill>
                  <bgColor rgb="FFFFC7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expression" priority="8" id="{CF3F4C38-AFAD-48A1-AA7D-23A5C54CBC0C}">
            <xm:f>Data!$AV$2=""</xm:f>
            <x14:dxf>
              <fill>
                <patternFill>
                  <bgColor rgb="FFFFC7CE"/>
                </patternFill>
              </fill>
            </x14:dxf>
          </x14:cfRule>
          <xm:sqref>B67</xm:sqref>
        </x14:conditionalFormatting>
        <x14:conditionalFormatting xmlns:xm="http://schemas.microsoft.com/office/excel/2006/main">
          <x14:cfRule type="expression" priority="251" id="{9CCDEBBF-46C4-4600-8A22-990B4E1B7E86}">
            <xm:f>AND(Data!$AV$2="Other",Data!$AW$2="")</xm:f>
            <x14:dxf>
              <fill>
                <patternFill>
                  <bgColor rgb="FFFFC7CE"/>
                </patternFill>
              </fill>
            </x14:dxf>
          </x14:cfRule>
          <xm:sqref>B70</xm:sqref>
        </x14:conditionalFormatting>
        <x14:conditionalFormatting xmlns:xm="http://schemas.microsoft.com/office/excel/2006/main">
          <x14:cfRule type="expression" priority="46" id="{A3DF8453-4563-4521-95D4-CAC610B12BA0}">
            <xm:f>Data!$AX$2=""</xm:f>
            <x14:dxf>
              <fill>
                <patternFill>
                  <bgColor rgb="FFFFC7CE"/>
                </patternFill>
              </fill>
            </x14:dxf>
          </x14:cfRule>
          <xm:sqref>B75</xm:sqref>
        </x14:conditionalFormatting>
        <x14:conditionalFormatting xmlns:xm="http://schemas.microsoft.com/office/excel/2006/main">
          <x14:cfRule type="expression" priority="45" id="{458CF61D-7318-455B-B76D-6FD6FFBDBD56}">
            <xm:f>Data!$AY$2=""</xm:f>
            <x14:dxf>
              <fill>
                <patternFill>
                  <bgColor rgb="FFFFC7CE"/>
                </patternFill>
              </fill>
            </x14:dxf>
          </x14:cfRule>
          <xm:sqref>B77</xm:sqref>
        </x14:conditionalFormatting>
        <x14:conditionalFormatting xmlns:xm="http://schemas.microsoft.com/office/excel/2006/main">
          <x14:cfRule type="expression" priority="44" id="{C9372728-E9ED-4974-8AEB-D97406475CA2}">
            <xm:f>Data!$AZ$2=""</xm:f>
            <x14:dxf>
              <fill>
                <patternFill>
                  <bgColor rgb="FFFFC7CE"/>
                </patternFill>
              </fill>
            </x14:dxf>
          </x14:cfRule>
          <xm:sqref>B79</xm:sqref>
        </x14:conditionalFormatting>
        <x14:conditionalFormatting xmlns:xm="http://schemas.microsoft.com/office/excel/2006/main">
          <x14:cfRule type="expression" priority="50" id="{7B9622A5-7D38-4612-A415-538A17047B8C}">
            <xm:f>Data!$BC$2=""</xm:f>
            <x14:dxf>
              <fill>
                <patternFill>
                  <bgColor rgb="FFFFC7CE"/>
                </patternFill>
              </fill>
            </x14:dxf>
          </x14:cfRule>
          <xm:sqref>B87</xm:sqref>
        </x14:conditionalFormatting>
        <x14:conditionalFormatting xmlns:xm="http://schemas.microsoft.com/office/excel/2006/main">
          <x14:cfRule type="expression" priority="49" id="{286E109D-F232-4C38-9264-29CE68D963AA}">
            <xm:f>Data!$BD$2=""</xm:f>
            <x14:dxf>
              <fill>
                <patternFill>
                  <bgColor rgb="FFFFC7CE"/>
                </patternFill>
              </fill>
            </x14:dxf>
          </x14:cfRule>
          <xm:sqref>B89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05" yWindow="678" count="9">
        <x14:dataValidation type="list" allowBlank="1" showInputMessage="1" showErrorMessage="1" xr:uid="{D993D273-AC0E-4AE4-8F03-88D0615976E9}">
          <x14:formula1>
            <xm:f>Lookups!$G$2:$G$5</xm:f>
          </x14:formula1>
          <xm:sqref>C77:D77</xm:sqref>
        </x14:dataValidation>
        <x14:dataValidation type="list" allowBlank="1" showInputMessage="1" showErrorMessage="1" xr:uid="{3515E553-145B-4559-B756-DB64A99AA67D}">
          <x14:formula1>
            <xm:f>Lookups!$O$2:$O$16</xm:f>
          </x14:formula1>
          <xm:sqref>C38:D38</xm:sqref>
        </x14:dataValidation>
        <x14:dataValidation type="list" operator="greaterThanOrEqual" allowBlank="1" showErrorMessage="1" xr:uid="{66BAE7BF-C0C8-4B3A-AF58-40F7C649D9F5}">
          <x14:formula1>
            <xm:f>Lookups!$E$2:$E$115</xm:f>
          </x14:formula1>
          <xm:sqref>C75:D75</xm:sqref>
        </x14:dataValidation>
        <x14:dataValidation type="list" allowBlank="1" showInputMessage="1" showErrorMessage="1" xr:uid="{83747A44-E6FB-428B-B551-92BF51D89E6D}">
          <x14:formula1>
            <xm:f>Lookups!$Q$2:$Q$31</xm:f>
          </x14:formula1>
          <xm:sqref>C67:D67</xm:sqref>
        </x14:dataValidation>
        <x14:dataValidation type="list" allowBlank="1" showInputMessage="1" showErrorMessage="1" xr:uid="{E288AEA9-33FB-4E48-A4B1-8B87AA9B2FDD}">
          <x14:formula1>
            <xm:f>Lookups!$S$2:$S$8</xm:f>
          </x14:formula1>
          <xm:sqref>C45</xm:sqref>
        </x14:dataValidation>
        <x14:dataValidation type="list" operator="greaterThan" allowBlank="1" showInputMessage="1" showErrorMessage="1" xr:uid="{77828E69-D68B-44F0-B68C-4CC65B1FA9CC}">
          <x14:formula1>
            <xm:f>Lookups!$K$2:$K$29</xm:f>
          </x14:formula1>
          <xm:sqref>C83:D83 C79:D79 C81:D81</xm:sqref>
        </x14:dataValidation>
        <x14:dataValidation type="list" allowBlank="1" showInputMessage="1" showErrorMessage="1" xr:uid="{B3716114-0FFF-451A-A34D-792531B9E54A}">
          <x14:formula1>
            <xm:f>Lookups!$M$2:$M$12</xm:f>
          </x14:formula1>
          <xm:sqref>C58:D58</xm:sqref>
        </x14:dataValidation>
        <x14:dataValidation type="list" allowBlank="1" showInputMessage="1" showErrorMessage="1" xr:uid="{C9D53574-7BE7-4D70-B20A-5BF4B802F6A9}">
          <x14:formula1>
            <xm:f>Lookups!$G$31:$N$31</xm:f>
          </x14:formula1>
          <xm:sqref>C7:D7</xm:sqref>
        </x14:dataValidation>
        <x14:dataValidation type="list" allowBlank="1" showInputMessage="1" showErrorMessage="1" xr:uid="{F5B88130-2CF4-4476-9426-FCF9043FFCD0}">
          <x14:formula1>
            <xm:f>Lookups!$X$2:$X$7</xm:f>
          </x14:formula1>
          <xm:sqref>C60:D60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45"/>
  <sheetViews>
    <sheetView topLeftCell="O1" workbookViewId="0">
      <selection activeCell="X8" sqref="X8"/>
    </sheetView>
  </sheetViews>
  <sheetFormatPr defaultRowHeight="15" x14ac:dyDescent="0.25"/>
  <cols>
    <col min="1" max="1" width="10.85546875" customWidth="1"/>
    <col min="2" max="2" width="21.140625" bestFit="1" customWidth="1"/>
    <col min="3" max="3" width="25.5703125" bestFit="1" customWidth="1"/>
    <col min="4" max="6" width="25.5703125" customWidth="1"/>
    <col min="7" max="7" width="29.7109375" customWidth="1"/>
    <col min="8" max="8" width="29.42578125" customWidth="1"/>
    <col min="9" max="9" width="25.5703125" customWidth="1"/>
    <col min="10" max="10" width="22.5703125" customWidth="1"/>
    <col min="11" max="11" width="31.85546875" customWidth="1"/>
    <col min="12" max="12" width="30.140625" customWidth="1"/>
    <col min="13" max="13" width="43.85546875" customWidth="1"/>
    <col min="14" max="14" width="27.28515625" customWidth="1"/>
    <col min="15" max="15" width="26.140625" customWidth="1"/>
    <col min="16" max="16" width="10.28515625" customWidth="1"/>
    <col min="17" max="17" width="22.140625" customWidth="1"/>
    <col min="19" max="19" width="31.28515625" customWidth="1"/>
  </cols>
  <sheetData>
    <row r="1" spans="1:24" x14ac:dyDescent="0.25">
      <c r="A1" s="1"/>
      <c r="B1" s="1" t="s">
        <v>28</v>
      </c>
      <c r="C1" s="1" t="s">
        <v>29</v>
      </c>
      <c r="D1" s="1"/>
      <c r="E1" s="1" t="s">
        <v>30</v>
      </c>
      <c r="F1" s="1"/>
      <c r="G1" s="1" t="s">
        <v>20</v>
      </c>
      <c r="H1" s="1"/>
      <c r="I1" s="1" t="s">
        <v>31</v>
      </c>
      <c r="K1" s="1" t="s">
        <v>22</v>
      </c>
      <c r="M1" s="1" t="s">
        <v>208</v>
      </c>
      <c r="N1" s="1"/>
      <c r="O1" s="1" t="s">
        <v>32</v>
      </c>
      <c r="P1" s="1"/>
      <c r="Q1" s="1" t="s">
        <v>33</v>
      </c>
      <c r="R1" s="1"/>
      <c r="S1" s="1" t="s">
        <v>34</v>
      </c>
      <c r="T1" s="1" t="s">
        <v>35</v>
      </c>
      <c r="X1" s="1" t="s">
        <v>264</v>
      </c>
    </row>
    <row r="2" spans="1:24" x14ac:dyDescent="0.25">
      <c r="A2">
        <v>1</v>
      </c>
      <c r="D2">
        <v>1</v>
      </c>
      <c r="F2">
        <v>1</v>
      </c>
      <c r="H2">
        <v>1</v>
      </c>
      <c r="J2">
        <v>1</v>
      </c>
      <c r="L2">
        <v>1</v>
      </c>
      <c r="N2">
        <v>1</v>
      </c>
      <c r="P2">
        <v>1</v>
      </c>
      <c r="R2">
        <v>1</v>
      </c>
      <c r="T2" t="s">
        <v>36</v>
      </c>
    </row>
    <row r="3" spans="1:24" x14ac:dyDescent="0.25">
      <c r="A3">
        <v>2</v>
      </c>
      <c r="B3" s="25" t="s">
        <v>51</v>
      </c>
      <c r="C3" t="s">
        <v>37</v>
      </c>
      <c r="D3">
        <v>2</v>
      </c>
      <c r="E3" t="s">
        <v>38</v>
      </c>
      <c r="F3">
        <v>2</v>
      </c>
      <c r="G3" t="s">
        <v>39</v>
      </c>
      <c r="H3">
        <v>2</v>
      </c>
      <c r="I3" t="s">
        <v>40</v>
      </c>
      <c r="J3">
        <v>2</v>
      </c>
      <c r="K3" s="29" t="s">
        <v>66</v>
      </c>
      <c r="L3">
        <v>2</v>
      </c>
      <c r="M3" t="s">
        <v>41</v>
      </c>
      <c r="N3">
        <v>2</v>
      </c>
      <c r="O3" t="s">
        <v>42</v>
      </c>
      <c r="P3">
        <v>2</v>
      </c>
      <c r="Q3" t="s">
        <v>37</v>
      </c>
      <c r="R3">
        <v>2</v>
      </c>
      <c r="S3" t="s">
        <v>43</v>
      </c>
      <c r="T3" t="s">
        <v>44</v>
      </c>
      <c r="X3" t="s">
        <v>265</v>
      </c>
    </row>
    <row r="4" spans="1:24" x14ac:dyDescent="0.25">
      <c r="A4">
        <v>3</v>
      </c>
      <c r="B4" s="25" t="s">
        <v>45</v>
      </c>
      <c r="C4" t="s">
        <v>46</v>
      </c>
      <c r="D4">
        <v>3</v>
      </c>
      <c r="E4" t="s">
        <v>47</v>
      </c>
      <c r="F4">
        <v>3</v>
      </c>
      <c r="G4" s="22" t="s">
        <v>48</v>
      </c>
      <c r="H4">
        <v>3</v>
      </c>
      <c r="I4" t="s">
        <v>49</v>
      </c>
      <c r="J4">
        <v>3</v>
      </c>
      <c r="K4" s="29" t="s">
        <v>124</v>
      </c>
      <c r="L4">
        <v>3</v>
      </c>
      <c r="M4" t="s">
        <v>207</v>
      </c>
      <c r="N4">
        <v>3</v>
      </c>
      <c r="O4" t="s">
        <v>50</v>
      </c>
      <c r="P4">
        <v>3</v>
      </c>
      <c r="Q4" t="s">
        <v>51</v>
      </c>
      <c r="R4">
        <v>3</v>
      </c>
      <c r="S4" t="s">
        <v>52</v>
      </c>
      <c r="T4" t="s">
        <v>53</v>
      </c>
      <c r="X4" t="s">
        <v>266</v>
      </c>
    </row>
    <row r="5" spans="1:24" x14ac:dyDescent="0.25">
      <c r="A5">
        <v>4</v>
      </c>
      <c r="B5" s="25" t="s">
        <v>54</v>
      </c>
      <c r="C5" t="s">
        <v>55</v>
      </c>
      <c r="D5">
        <v>4</v>
      </c>
      <c r="E5" t="s">
        <v>56</v>
      </c>
      <c r="F5">
        <v>4</v>
      </c>
      <c r="G5" t="s">
        <v>57</v>
      </c>
      <c r="H5">
        <v>4</v>
      </c>
      <c r="I5" t="s">
        <v>58</v>
      </c>
      <c r="J5">
        <v>4</v>
      </c>
      <c r="K5" s="29" t="s">
        <v>74</v>
      </c>
      <c r="L5">
        <v>4</v>
      </c>
      <c r="M5" t="s">
        <v>206</v>
      </c>
      <c r="N5">
        <v>4</v>
      </c>
      <c r="O5" t="s">
        <v>61</v>
      </c>
      <c r="P5">
        <v>4</v>
      </c>
      <c r="Q5" t="s">
        <v>62</v>
      </c>
      <c r="R5">
        <v>4</v>
      </c>
      <c r="S5" t="s">
        <v>217</v>
      </c>
      <c r="X5" t="s">
        <v>270</v>
      </c>
    </row>
    <row r="6" spans="1:24" x14ac:dyDescent="0.25">
      <c r="A6">
        <v>5</v>
      </c>
      <c r="B6" s="25" t="s">
        <v>63</v>
      </c>
      <c r="C6" t="s">
        <v>64</v>
      </c>
      <c r="D6">
        <v>5</v>
      </c>
      <c r="E6">
        <v>1</v>
      </c>
      <c r="H6">
        <v>5</v>
      </c>
      <c r="I6" t="s">
        <v>65</v>
      </c>
      <c r="J6">
        <v>5</v>
      </c>
      <c r="K6" t="s">
        <v>204</v>
      </c>
      <c r="L6">
        <v>5</v>
      </c>
      <c r="M6" t="s">
        <v>60</v>
      </c>
      <c r="N6">
        <v>5</v>
      </c>
      <c r="O6" t="s">
        <v>68</v>
      </c>
      <c r="P6">
        <v>5</v>
      </c>
      <c r="Q6" t="s">
        <v>69</v>
      </c>
      <c r="R6">
        <v>5</v>
      </c>
      <c r="S6" t="s">
        <v>70</v>
      </c>
      <c r="X6" t="s">
        <v>271</v>
      </c>
    </row>
    <row r="7" spans="1:24" x14ac:dyDescent="0.25">
      <c r="A7">
        <v>6</v>
      </c>
      <c r="B7" s="25" t="s">
        <v>71</v>
      </c>
      <c r="C7" t="s">
        <v>72</v>
      </c>
      <c r="D7">
        <v>6</v>
      </c>
      <c r="E7">
        <v>2</v>
      </c>
      <c r="F7" s="31"/>
      <c r="H7">
        <v>6</v>
      </c>
      <c r="I7" t="s">
        <v>73</v>
      </c>
      <c r="J7">
        <v>6</v>
      </c>
      <c r="K7" t="s">
        <v>127</v>
      </c>
      <c r="L7">
        <v>6</v>
      </c>
      <c r="M7" t="s">
        <v>67</v>
      </c>
      <c r="N7">
        <v>6</v>
      </c>
      <c r="O7" t="s">
        <v>76</v>
      </c>
      <c r="P7">
        <v>6</v>
      </c>
      <c r="Q7" t="s">
        <v>77</v>
      </c>
      <c r="R7">
        <v>6</v>
      </c>
      <c r="S7" t="s">
        <v>78</v>
      </c>
      <c r="X7" t="s">
        <v>272</v>
      </c>
    </row>
    <row r="8" spans="1:24" x14ac:dyDescent="0.25">
      <c r="A8">
        <v>7</v>
      </c>
      <c r="B8" s="25" t="s">
        <v>79</v>
      </c>
      <c r="C8" t="s">
        <v>80</v>
      </c>
      <c r="D8">
        <v>7</v>
      </c>
      <c r="E8">
        <v>3</v>
      </c>
      <c r="F8" s="31"/>
      <c r="H8">
        <v>7</v>
      </c>
      <c r="I8" t="s">
        <v>81</v>
      </c>
      <c r="J8">
        <v>7</v>
      </c>
      <c r="K8" s="29" t="s">
        <v>88</v>
      </c>
      <c r="L8">
        <v>7</v>
      </c>
      <c r="M8" t="s">
        <v>75</v>
      </c>
      <c r="N8">
        <v>7</v>
      </c>
      <c r="O8" t="s">
        <v>83</v>
      </c>
      <c r="P8">
        <v>7</v>
      </c>
      <c r="Q8" t="s">
        <v>84</v>
      </c>
      <c r="R8">
        <v>7</v>
      </c>
      <c r="S8" t="s">
        <v>85</v>
      </c>
    </row>
    <row r="9" spans="1:24" x14ac:dyDescent="0.25">
      <c r="A9">
        <v>8</v>
      </c>
      <c r="B9" s="25" t="s">
        <v>86</v>
      </c>
      <c r="C9" t="s">
        <v>54</v>
      </c>
      <c r="D9">
        <v>8</v>
      </c>
      <c r="E9">
        <v>4</v>
      </c>
      <c r="F9" s="31"/>
      <c r="H9">
        <v>8</v>
      </c>
      <c r="I9" t="s">
        <v>87</v>
      </c>
      <c r="J9">
        <v>8</v>
      </c>
      <c r="K9" s="29" t="s">
        <v>93</v>
      </c>
      <c r="L9">
        <v>8</v>
      </c>
      <c r="M9" t="s">
        <v>82</v>
      </c>
      <c r="N9">
        <v>8</v>
      </c>
      <c r="O9" t="s">
        <v>90</v>
      </c>
      <c r="P9">
        <v>8</v>
      </c>
      <c r="Q9" t="s">
        <v>91</v>
      </c>
    </row>
    <row r="10" spans="1:24" x14ac:dyDescent="0.25">
      <c r="A10">
        <v>9</v>
      </c>
      <c r="C10" t="s">
        <v>92</v>
      </c>
      <c r="D10">
        <v>9</v>
      </c>
      <c r="E10">
        <v>5</v>
      </c>
      <c r="F10" s="31"/>
      <c r="J10">
        <v>9</v>
      </c>
      <c r="K10" s="29" t="s">
        <v>195</v>
      </c>
      <c r="L10">
        <v>9</v>
      </c>
      <c r="M10" t="s">
        <v>89</v>
      </c>
      <c r="N10">
        <v>9</v>
      </c>
      <c r="O10" t="s">
        <v>95</v>
      </c>
      <c r="P10">
        <v>9</v>
      </c>
      <c r="Q10" t="s">
        <v>96</v>
      </c>
      <c r="T10" s="1"/>
    </row>
    <row r="11" spans="1:24" x14ac:dyDescent="0.25">
      <c r="A11">
        <v>10</v>
      </c>
      <c r="C11" t="s">
        <v>97</v>
      </c>
      <c r="D11">
        <v>10</v>
      </c>
      <c r="E11">
        <v>6</v>
      </c>
      <c r="F11" s="31"/>
      <c r="J11">
        <v>10</v>
      </c>
      <c r="K11" s="30" t="s">
        <v>49</v>
      </c>
      <c r="L11">
        <v>10</v>
      </c>
      <c r="M11" t="s">
        <v>94</v>
      </c>
      <c r="N11">
        <v>10</v>
      </c>
      <c r="O11" t="s">
        <v>98</v>
      </c>
      <c r="P11">
        <v>10</v>
      </c>
      <c r="Q11" t="s">
        <v>99</v>
      </c>
    </row>
    <row r="12" spans="1:24" x14ac:dyDescent="0.25">
      <c r="A12">
        <v>11</v>
      </c>
      <c r="C12" t="s">
        <v>100</v>
      </c>
      <c r="D12">
        <v>11</v>
      </c>
      <c r="E12">
        <v>7</v>
      </c>
      <c r="F12" s="31"/>
      <c r="J12">
        <v>11</v>
      </c>
      <c r="K12" s="29" t="s">
        <v>101</v>
      </c>
      <c r="L12">
        <v>11</v>
      </c>
      <c r="M12" t="s">
        <v>86</v>
      </c>
      <c r="N12">
        <v>11</v>
      </c>
      <c r="O12" t="s">
        <v>102</v>
      </c>
      <c r="P12">
        <v>11</v>
      </c>
      <c r="Q12" t="s">
        <v>103</v>
      </c>
    </row>
    <row r="13" spans="1:24" x14ac:dyDescent="0.25">
      <c r="A13">
        <v>12</v>
      </c>
      <c r="C13" t="s">
        <v>104</v>
      </c>
      <c r="D13">
        <v>12</v>
      </c>
      <c r="E13">
        <v>8</v>
      </c>
      <c r="F13" s="31"/>
      <c r="J13">
        <v>12</v>
      </c>
      <c r="K13" s="30" t="s">
        <v>196</v>
      </c>
      <c r="N13">
        <v>12</v>
      </c>
      <c r="O13" t="s">
        <v>106</v>
      </c>
      <c r="P13">
        <v>12</v>
      </c>
      <c r="Q13" t="s">
        <v>54</v>
      </c>
    </row>
    <row r="14" spans="1:24" x14ac:dyDescent="0.25">
      <c r="A14">
        <v>13</v>
      </c>
      <c r="C14" t="s">
        <v>107</v>
      </c>
      <c r="D14">
        <v>13</v>
      </c>
      <c r="E14">
        <v>9</v>
      </c>
      <c r="F14" s="31"/>
      <c r="J14">
        <v>13</v>
      </c>
      <c r="K14" s="29" t="s">
        <v>105</v>
      </c>
      <c r="N14">
        <v>13</v>
      </c>
      <c r="O14" t="s">
        <v>109</v>
      </c>
      <c r="P14">
        <v>13</v>
      </c>
      <c r="Q14" t="s">
        <v>110</v>
      </c>
      <c r="T14" s="1"/>
      <c r="U14" s="1" t="s">
        <v>111</v>
      </c>
    </row>
    <row r="15" spans="1:24" x14ac:dyDescent="0.25">
      <c r="A15">
        <v>14</v>
      </c>
      <c r="C15" t="s">
        <v>112</v>
      </c>
      <c r="D15">
        <v>14</v>
      </c>
      <c r="E15">
        <v>10</v>
      </c>
      <c r="F15" s="31"/>
      <c r="J15">
        <v>14</v>
      </c>
      <c r="K15" s="29" t="s">
        <v>197</v>
      </c>
      <c r="N15">
        <v>14</v>
      </c>
      <c r="O15" t="s">
        <v>114</v>
      </c>
      <c r="P15">
        <v>14</v>
      </c>
      <c r="Q15" t="s">
        <v>115</v>
      </c>
      <c r="T15">
        <v>0</v>
      </c>
    </row>
    <row r="16" spans="1:24" x14ac:dyDescent="0.25">
      <c r="A16">
        <v>15</v>
      </c>
      <c r="D16">
        <v>15</v>
      </c>
      <c r="E16">
        <v>11</v>
      </c>
      <c r="F16" s="31"/>
      <c r="J16">
        <v>15</v>
      </c>
      <c r="K16" s="29" t="s">
        <v>116</v>
      </c>
      <c r="N16">
        <v>15</v>
      </c>
      <c r="O16" t="s">
        <v>117</v>
      </c>
      <c r="P16">
        <v>15</v>
      </c>
      <c r="Q16" t="s">
        <v>118</v>
      </c>
      <c r="T16">
        <v>1</v>
      </c>
      <c r="U16" t="s">
        <v>119</v>
      </c>
    </row>
    <row r="17" spans="1:21" x14ac:dyDescent="0.25">
      <c r="A17">
        <v>16</v>
      </c>
      <c r="D17">
        <v>16</v>
      </c>
      <c r="E17">
        <v>12</v>
      </c>
      <c r="F17" s="31"/>
      <c r="J17">
        <v>16</v>
      </c>
      <c r="K17" s="29" t="s">
        <v>81</v>
      </c>
      <c r="P17">
        <v>16</v>
      </c>
      <c r="Q17" t="s">
        <v>121</v>
      </c>
      <c r="T17">
        <v>2</v>
      </c>
      <c r="U17" t="s">
        <v>122</v>
      </c>
    </row>
    <row r="18" spans="1:21" x14ac:dyDescent="0.25">
      <c r="A18">
        <v>17</v>
      </c>
      <c r="D18">
        <v>17</v>
      </c>
      <c r="E18">
        <v>13</v>
      </c>
      <c r="F18" s="31"/>
      <c r="J18">
        <v>17</v>
      </c>
      <c r="K18" s="30" t="s">
        <v>120</v>
      </c>
      <c r="P18">
        <v>17</v>
      </c>
      <c r="Q18" t="s">
        <v>123</v>
      </c>
    </row>
    <row r="19" spans="1:21" x14ac:dyDescent="0.25">
      <c r="A19">
        <v>18</v>
      </c>
      <c r="D19">
        <v>18</v>
      </c>
      <c r="E19">
        <v>14</v>
      </c>
      <c r="F19" s="31"/>
      <c r="J19">
        <v>18</v>
      </c>
      <c r="K19" s="29" t="s">
        <v>198</v>
      </c>
      <c r="P19">
        <v>18</v>
      </c>
      <c r="Q19" t="s">
        <v>125</v>
      </c>
    </row>
    <row r="20" spans="1:21" x14ac:dyDescent="0.25">
      <c r="A20">
        <v>19</v>
      </c>
      <c r="D20">
        <v>19</v>
      </c>
      <c r="E20">
        <v>15</v>
      </c>
      <c r="F20" s="31"/>
      <c r="J20">
        <v>19</v>
      </c>
      <c r="K20" t="s">
        <v>203</v>
      </c>
      <c r="P20">
        <v>19</v>
      </c>
      <c r="Q20" t="s">
        <v>126</v>
      </c>
    </row>
    <row r="21" spans="1:21" x14ac:dyDescent="0.25">
      <c r="A21">
        <v>20</v>
      </c>
      <c r="D21">
        <v>20</v>
      </c>
      <c r="E21">
        <v>16</v>
      </c>
      <c r="F21" s="31"/>
      <c r="J21">
        <v>20</v>
      </c>
      <c r="K21" s="30" t="s">
        <v>59</v>
      </c>
      <c r="P21">
        <v>20</v>
      </c>
      <c r="Q21" t="s">
        <v>128</v>
      </c>
    </row>
    <row r="22" spans="1:21" x14ac:dyDescent="0.25">
      <c r="A22">
        <v>21</v>
      </c>
      <c r="D22">
        <v>21</v>
      </c>
      <c r="E22">
        <v>17</v>
      </c>
      <c r="F22" s="31"/>
      <c r="J22">
        <v>21</v>
      </c>
      <c r="K22" s="29" t="s">
        <v>129</v>
      </c>
      <c r="P22">
        <v>21</v>
      </c>
      <c r="Q22" t="s">
        <v>130</v>
      </c>
    </row>
    <row r="23" spans="1:21" x14ac:dyDescent="0.25">
      <c r="A23">
        <v>22</v>
      </c>
      <c r="D23">
        <v>22</v>
      </c>
      <c r="E23">
        <v>18</v>
      </c>
      <c r="F23" s="31"/>
      <c r="J23">
        <v>22</v>
      </c>
      <c r="K23" s="29" t="s">
        <v>108</v>
      </c>
      <c r="P23">
        <v>22</v>
      </c>
      <c r="Q23" t="s">
        <v>131</v>
      </c>
    </row>
    <row r="24" spans="1:21" x14ac:dyDescent="0.25">
      <c r="A24">
        <v>23</v>
      </c>
      <c r="D24">
        <v>23</v>
      </c>
      <c r="E24">
        <v>19</v>
      </c>
      <c r="F24" s="31"/>
      <c r="J24">
        <v>23</v>
      </c>
      <c r="K24" s="29" t="s">
        <v>113</v>
      </c>
      <c r="P24">
        <v>23</v>
      </c>
      <c r="Q24" t="s">
        <v>132</v>
      </c>
    </row>
    <row r="25" spans="1:21" x14ac:dyDescent="0.25">
      <c r="A25">
        <v>24</v>
      </c>
      <c r="D25">
        <v>24</v>
      </c>
      <c r="E25">
        <v>20</v>
      </c>
      <c r="F25" s="31"/>
      <c r="J25">
        <v>24</v>
      </c>
      <c r="K25" s="29" t="s">
        <v>194</v>
      </c>
      <c r="P25">
        <v>24</v>
      </c>
      <c r="Q25" t="s">
        <v>133</v>
      </c>
    </row>
    <row r="26" spans="1:21" x14ac:dyDescent="0.25">
      <c r="A26">
        <v>25</v>
      </c>
      <c r="D26">
        <v>25</v>
      </c>
      <c r="E26">
        <v>21</v>
      </c>
      <c r="F26" s="31"/>
      <c r="J26">
        <v>25</v>
      </c>
      <c r="K26" s="29" t="s">
        <v>199</v>
      </c>
      <c r="P26">
        <v>25</v>
      </c>
      <c r="Q26" t="s">
        <v>134</v>
      </c>
    </row>
    <row r="27" spans="1:21" x14ac:dyDescent="0.25">
      <c r="A27">
        <v>26</v>
      </c>
      <c r="D27">
        <v>26</v>
      </c>
      <c r="E27">
        <v>22</v>
      </c>
      <c r="F27" s="31"/>
      <c r="J27">
        <v>26</v>
      </c>
      <c r="K27" s="29" t="s">
        <v>200</v>
      </c>
      <c r="P27">
        <v>26</v>
      </c>
      <c r="Q27" t="s">
        <v>135</v>
      </c>
    </row>
    <row r="28" spans="1:21" x14ac:dyDescent="0.25">
      <c r="A28">
        <v>27</v>
      </c>
      <c r="D28">
        <v>27</v>
      </c>
      <c r="E28">
        <v>23</v>
      </c>
      <c r="F28" s="31"/>
      <c r="J28">
        <v>27</v>
      </c>
      <c r="K28" s="29" t="s">
        <v>201</v>
      </c>
      <c r="P28">
        <v>27</v>
      </c>
      <c r="Q28" t="s">
        <v>136</v>
      </c>
    </row>
    <row r="29" spans="1:21" x14ac:dyDescent="0.25">
      <c r="A29">
        <v>28</v>
      </c>
      <c r="D29">
        <v>28</v>
      </c>
      <c r="E29">
        <v>24</v>
      </c>
      <c r="G29" s="1" t="s">
        <v>4</v>
      </c>
      <c r="J29">
        <v>28</v>
      </c>
      <c r="K29" s="29" t="s">
        <v>202</v>
      </c>
      <c r="P29">
        <v>28</v>
      </c>
      <c r="Q29" t="s">
        <v>137</v>
      </c>
    </row>
    <row r="30" spans="1:21" x14ac:dyDescent="0.25">
      <c r="A30">
        <v>29</v>
      </c>
      <c r="D30">
        <v>29</v>
      </c>
      <c r="E30">
        <v>25</v>
      </c>
      <c r="P30">
        <v>29</v>
      </c>
      <c r="Q30" t="s">
        <v>138</v>
      </c>
    </row>
    <row r="31" spans="1:21" x14ac:dyDescent="0.25">
      <c r="A31">
        <v>30</v>
      </c>
      <c r="D31">
        <v>30</v>
      </c>
      <c r="E31">
        <v>26</v>
      </c>
      <c r="G31" s="24" t="s">
        <v>51</v>
      </c>
      <c r="H31" s="24" t="s">
        <v>45</v>
      </c>
      <c r="I31" s="1" t="s">
        <v>210</v>
      </c>
      <c r="J31" s="24" t="s">
        <v>54</v>
      </c>
      <c r="K31" s="1" t="s">
        <v>71</v>
      </c>
      <c r="L31" s="1" t="s">
        <v>63</v>
      </c>
      <c r="M31" s="1" t="s">
        <v>79</v>
      </c>
      <c r="N31" s="1" t="s">
        <v>86</v>
      </c>
      <c r="P31">
        <v>30</v>
      </c>
      <c r="Q31" t="s">
        <v>86</v>
      </c>
    </row>
    <row r="32" spans="1:21" x14ac:dyDescent="0.25">
      <c r="A32">
        <v>31</v>
      </c>
      <c r="D32">
        <v>31</v>
      </c>
      <c r="E32">
        <v>27</v>
      </c>
    </row>
    <row r="33" spans="1:14" x14ac:dyDescent="0.25">
      <c r="A33">
        <v>32</v>
      </c>
      <c r="D33">
        <v>32</v>
      </c>
      <c r="E33">
        <v>28</v>
      </c>
      <c r="G33" s="25" t="s">
        <v>139</v>
      </c>
      <c r="H33" s="25" t="s">
        <v>140</v>
      </c>
      <c r="I33" s="25" t="s">
        <v>211</v>
      </c>
      <c r="J33" s="25" t="s">
        <v>141</v>
      </c>
      <c r="K33" s="25" t="s">
        <v>142</v>
      </c>
      <c r="L33" s="25" t="s">
        <v>214</v>
      </c>
      <c r="M33" s="26" t="s">
        <v>213</v>
      </c>
      <c r="N33" s="25" t="s">
        <v>143</v>
      </c>
    </row>
    <row r="34" spans="1:14" x14ac:dyDescent="0.25">
      <c r="A34">
        <v>33</v>
      </c>
      <c r="D34">
        <v>33</v>
      </c>
      <c r="E34">
        <v>29</v>
      </c>
      <c r="G34" s="25" t="s">
        <v>144</v>
      </c>
      <c r="H34" s="25" t="s">
        <v>145</v>
      </c>
      <c r="I34" s="25" t="s">
        <v>86</v>
      </c>
      <c r="J34" s="25" t="s">
        <v>146</v>
      </c>
      <c r="K34" s="25" t="s">
        <v>147</v>
      </c>
      <c r="L34" s="25" t="s">
        <v>148</v>
      </c>
      <c r="M34" s="25" t="s">
        <v>230</v>
      </c>
      <c r="N34" s="25" t="s">
        <v>149</v>
      </c>
    </row>
    <row r="35" spans="1:14" x14ac:dyDescent="0.25">
      <c r="A35">
        <v>34</v>
      </c>
      <c r="D35">
        <v>34</v>
      </c>
      <c r="E35">
        <v>30</v>
      </c>
      <c r="G35" s="25" t="s">
        <v>86</v>
      </c>
      <c r="H35" s="25" t="s">
        <v>150</v>
      </c>
      <c r="I35" s="25"/>
      <c r="J35" s="25" t="s">
        <v>151</v>
      </c>
      <c r="K35" s="25" t="s">
        <v>86</v>
      </c>
      <c r="L35" s="25" t="s">
        <v>152</v>
      </c>
      <c r="M35" s="25" t="s">
        <v>225</v>
      </c>
      <c r="N35" s="25" t="s">
        <v>153</v>
      </c>
    </row>
    <row r="36" spans="1:14" x14ac:dyDescent="0.25">
      <c r="A36">
        <v>35</v>
      </c>
      <c r="D36">
        <v>35</v>
      </c>
      <c r="E36">
        <v>31</v>
      </c>
      <c r="G36" s="25"/>
      <c r="H36" s="25" t="s">
        <v>154</v>
      </c>
      <c r="I36" s="25"/>
      <c r="J36" s="25" t="s">
        <v>155</v>
      </c>
      <c r="K36" s="25"/>
      <c r="L36" s="25" t="s">
        <v>156</v>
      </c>
      <c r="M36" s="25" t="s">
        <v>237</v>
      </c>
      <c r="N36" s="25" t="s">
        <v>157</v>
      </c>
    </row>
    <row r="37" spans="1:14" x14ac:dyDescent="0.25">
      <c r="A37">
        <v>36</v>
      </c>
      <c r="D37">
        <v>36</v>
      </c>
      <c r="E37">
        <v>32</v>
      </c>
      <c r="G37" s="25"/>
      <c r="H37" s="25" t="s">
        <v>158</v>
      </c>
      <c r="I37" s="25"/>
      <c r="J37" s="25" t="s">
        <v>86</v>
      </c>
      <c r="K37" s="25"/>
      <c r="L37" s="25" t="s">
        <v>159</v>
      </c>
      <c r="M37" s="25" t="s">
        <v>241</v>
      </c>
      <c r="N37" s="25" t="s">
        <v>160</v>
      </c>
    </row>
    <row r="38" spans="1:14" x14ac:dyDescent="0.25">
      <c r="A38">
        <v>37</v>
      </c>
      <c r="D38">
        <v>37</v>
      </c>
      <c r="E38">
        <v>33</v>
      </c>
      <c r="G38" s="25"/>
      <c r="H38" s="25" t="s">
        <v>161</v>
      </c>
      <c r="I38" s="25"/>
      <c r="J38" s="25"/>
      <c r="K38" s="25"/>
      <c r="L38" s="25" t="s">
        <v>86</v>
      </c>
      <c r="M38" s="25" t="s">
        <v>244</v>
      </c>
      <c r="N38" s="25" t="s">
        <v>162</v>
      </c>
    </row>
    <row r="39" spans="1:14" x14ac:dyDescent="0.25">
      <c r="A39">
        <v>38</v>
      </c>
      <c r="D39">
        <v>38</v>
      </c>
      <c r="E39">
        <v>34</v>
      </c>
      <c r="G39" s="25"/>
      <c r="H39" s="25" t="s">
        <v>86</v>
      </c>
      <c r="I39" s="25"/>
      <c r="J39" s="25"/>
      <c r="K39" s="25"/>
      <c r="L39" s="25"/>
      <c r="M39" s="25" t="s">
        <v>246</v>
      </c>
      <c r="N39" s="25" t="s">
        <v>86</v>
      </c>
    </row>
    <row r="40" spans="1:14" x14ac:dyDescent="0.25">
      <c r="A40">
        <v>39</v>
      </c>
      <c r="D40">
        <v>39</v>
      </c>
      <c r="E40">
        <v>35</v>
      </c>
      <c r="M40" s="26" t="s">
        <v>249</v>
      </c>
    </row>
    <row r="41" spans="1:14" x14ac:dyDescent="0.25">
      <c r="A41">
        <v>40</v>
      </c>
      <c r="D41">
        <v>40</v>
      </c>
      <c r="E41">
        <v>36</v>
      </c>
      <c r="M41" s="26" t="s">
        <v>250</v>
      </c>
    </row>
    <row r="42" spans="1:14" x14ac:dyDescent="0.25">
      <c r="A42">
        <v>41</v>
      </c>
      <c r="D42">
        <v>41</v>
      </c>
      <c r="E42">
        <v>37</v>
      </c>
      <c r="M42" s="26" t="s">
        <v>252</v>
      </c>
    </row>
    <row r="43" spans="1:14" x14ac:dyDescent="0.25">
      <c r="A43">
        <v>42</v>
      </c>
      <c r="D43">
        <v>42</v>
      </c>
      <c r="E43">
        <v>38</v>
      </c>
      <c r="M43" s="26" t="s">
        <v>240</v>
      </c>
    </row>
    <row r="44" spans="1:14" x14ac:dyDescent="0.25">
      <c r="A44">
        <v>43</v>
      </c>
      <c r="D44">
        <v>43</v>
      </c>
      <c r="E44">
        <v>39</v>
      </c>
      <c r="J44" s="1"/>
      <c r="K44" s="1"/>
      <c r="M44" s="26" t="s">
        <v>253</v>
      </c>
    </row>
    <row r="45" spans="1:14" x14ac:dyDescent="0.25">
      <c r="A45">
        <v>44</v>
      </c>
      <c r="D45">
        <v>44</v>
      </c>
      <c r="E45">
        <v>40</v>
      </c>
      <c r="K45" s="1"/>
      <c r="M45" s="26" t="s">
        <v>163</v>
      </c>
    </row>
    <row r="46" spans="1:14" x14ac:dyDescent="0.25">
      <c r="A46">
        <v>45</v>
      </c>
      <c r="D46">
        <v>45</v>
      </c>
      <c r="E46">
        <v>41</v>
      </c>
      <c r="M46" s="26" t="s">
        <v>223</v>
      </c>
    </row>
    <row r="47" spans="1:14" x14ac:dyDescent="0.25">
      <c r="A47">
        <v>46</v>
      </c>
      <c r="D47">
        <v>46</v>
      </c>
      <c r="E47">
        <v>42</v>
      </c>
      <c r="M47" s="26" t="s">
        <v>254</v>
      </c>
    </row>
    <row r="48" spans="1:14" x14ac:dyDescent="0.25">
      <c r="A48">
        <v>47</v>
      </c>
      <c r="D48">
        <v>47</v>
      </c>
      <c r="E48">
        <v>43</v>
      </c>
      <c r="M48" s="26" t="s">
        <v>256</v>
      </c>
    </row>
    <row r="49" spans="1:13" x14ac:dyDescent="0.25">
      <c r="A49">
        <v>48</v>
      </c>
      <c r="D49">
        <v>48</v>
      </c>
      <c r="E49">
        <v>44</v>
      </c>
      <c r="M49" s="26" t="s">
        <v>227</v>
      </c>
    </row>
    <row r="50" spans="1:13" x14ac:dyDescent="0.25">
      <c r="A50">
        <v>49</v>
      </c>
      <c r="D50">
        <v>49</v>
      </c>
      <c r="E50">
        <v>45</v>
      </c>
      <c r="M50" s="26" t="s">
        <v>259</v>
      </c>
    </row>
    <row r="51" spans="1:13" x14ac:dyDescent="0.25">
      <c r="D51">
        <v>50</v>
      </c>
      <c r="E51">
        <v>46</v>
      </c>
      <c r="M51" s="26" t="s">
        <v>262</v>
      </c>
    </row>
    <row r="52" spans="1:13" x14ac:dyDescent="0.25">
      <c r="D52">
        <v>51</v>
      </c>
      <c r="E52">
        <v>47</v>
      </c>
    </row>
    <row r="53" spans="1:13" x14ac:dyDescent="0.25">
      <c r="D53">
        <v>52</v>
      </c>
      <c r="E53">
        <v>48</v>
      </c>
    </row>
    <row r="54" spans="1:13" x14ac:dyDescent="0.25">
      <c r="D54">
        <v>53</v>
      </c>
      <c r="E54">
        <v>49</v>
      </c>
    </row>
    <row r="55" spans="1:13" x14ac:dyDescent="0.25">
      <c r="D55">
        <v>54</v>
      </c>
      <c r="E55">
        <v>50</v>
      </c>
    </row>
    <row r="56" spans="1:13" x14ac:dyDescent="0.25">
      <c r="D56">
        <v>55</v>
      </c>
      <c r="E56">
        <v>51</v>
      </c>
    </row>
    <row r="57" spans="1:13" x14ac:dyDescent="0.25">
      <c r="D57">
        <v>56</v>
      </c>
      <c r="E57">
        <v>52</v>
      </c>
    </row>
    <row r="58" spans="1:13" x14ac:dyDescent="0.25">
      <c r="D58">
        <v>57</v>
      </c>
      <c r="E58">
        <v>53</v>
      </c>
    </row>
    <row r="59" spans="1:13" x14ac:dyDescent="0.25">
      <c r="D59">
        <v>58</v>
      </c>
      <c r="E59">
        <v>54</v>
      </c>
    </row>
    <row r="60" spans="1:13" x14ac:dyDescent="0.25">
      <c r="D60">
        <v>59</v>
      </c>
      <c r="E60">
        <v>55</v>
      </c>
    </row>
    <row r="61" spans="1:13" x14ac:dyDescent="0.25">
      <c r="D61">
        <v>60</v>
      </c>
      <c r="E61">
        <v>56</v>
      </c>
      <c r="G61" t="s">
        <v>164</v>
      </c>
      <c r="H61" t="s">
        <v>165</v>
      </c>
      <c r="I61" t="s">
        <v>166</v>
      </c>
    </row>
    <row r="62" spans="1:13" x14ac:dyDescent="0.25">
      <c r="D62">
        <v>61</v>
      </c>
      <c r="E62">
        <v>57</v>
      </c>
      <c r="G62" t="e">
        <f>MATCH(Data!$A$2,Lookups!$G$31:$N$31,0)</f>
        <v>#N/A</v>
      </c>
      <c r="H62" t="s">
        <v>212</v>
      </c>
      <c r="I62" t="e">
        <f>_xlfn.CONCAT("$",MID(H62,G62,1),"$31")</f>
        <v>#N/A</v>
      </c>
    </row>
    <row r="63" spans="1:13" x14ac:dyDescent="0.25">
      <c r="D63">
        <v>62</v>
      </c>
      <c r="E63">
        <v>58</v>
      </c>
      <c r="I63" t="e">
        <f>_xlfn.CONCAT("$",MID(H62,G62,1),"$51")</f>
        <v>#N/A</v>
      </c>
    </row>
    <row r="64" spans="1:13" x14ac:dyDescent="0.25">
      <c r="D64">
        <v>63</v>
      </c>
      <c r="E64">
        <v>59</v>
      </c>
    </row>
    <row r="65" spans="4:9" x14ac:dyDescent="0.25">
      <c r="D65">
        <v>64</v>
      </c>
      <c r="E65">
        <v>60</v>
      </c>
    </row>
    <row r="66" spans="4:9" x14ac:dyDescent="0.25">
      <c r="D66">
        <v>65</v>
      </c>
      <c r="E66">
        <v>61</v>
      </c>
    </row>
    <row r="67" spans="4:9" x14ac:dyDescent="0.25">
      <c r="D67">
        <v>66</v>
      </c>
      <c r="E67">
        <v>62</v>
      </c>
    </row>
    <row r="68" spans="4:9" x14ac:dyDescent="0.25">
      <c r="D68">
        <v>67</v>
      </c>
      <c r="E68">
        <v>63</v>
      </c>
    </row>
    <row r="69" spans="4:9" x14ac:dyDescent="0.25">
      <c r="D69">
        <v>68</v>
      </c>
      <c r="E69">
        <v>64</v>
      </c>
    </row>
    <row r="70" spans="4:9" x14ac:dyDescent="0.25">
      <c r="D70">
        <v>69</v>
      </c>
      <c r="E70">
        <v>65</v>
      </c>
    </row>
    <row r="71" spans="4:9" x14ac:dyDescent="0.25">
      <c r="D71">
        <v>70</v>
      </c>
      <c r="E71">
        <v>66</v>
      </c>
    </row>
    <row r="72" spans="4:9" x14ac:dyDescent="0.25">
      <c r="D72">
        <v>71</v>
      </c>
      <c r="E72">
        <v>67</v>
      </c>
    </row>
    <row r="73" spans="4:9" x14ac:dyDescent="0.25">
      <c r="D73">
        <v>72</v>
      </c>
      <c r="E73">
        <v>68</v>
      </c>
    </row>
    <row r="74" spans="4:9" x14ac:dyDescent="0.25">
      <c r="D74">
        <v>73</v>
      </c>
      <c r="E74">
        <v>69</v>
      </c>
      <c r="G74" t="s">
        <v>218</v>
      </c>
      <c r="H74" t="s">
        <v>219</v>
      </c>
      <c r="I74" t="s">
        <v>28</v>
      </c>
    </row>
    <row r="75" spans="4:9" x14ac:dyDescent="0.25">
      <c r="D75">
        <v>74</v>
      </c>
      <c r="E75">
        <v>70</v>
      </c>
      <c r="G75" t="s">
        <v>220</v>
      </c>
      <c r="H75" t="s">
        <v>221</v>
      </c>
      <c r="I75" t="s">
        <v>63</v>
      </c>
    </row>
    <row r="76" spans="4:9" x14ac:dyDescent="0.25">
      <c r="D76">
        <v>75</v>
      </c>
      <c r="E76">
        <v>71</v>
      </c>
      <c r="G76" t="s">
        <v>214</v>
      </c>
      <c r="H76" t="s">
        <v>221</v>
      </c>
      <c r="I76" t="s">
        <v>63</v>
      </c>
    </row>
    <row r="77" spans="4:9" x14ac:dyDescent="0.25">
      <c r="D77">
        <v>76</v>
      </c>
      <c r="E77">
        <v>72</v>
      </c>
      <c r="G77" t="s">
        <v>148</v>
      </c>
      <c r="H77" t="s">
        <v>148</v>
      </c>
      <c r="I77" t="s">
        <v>63</v>
      </c>
    </row>
    <row r="78" spans="4:9" x14ac:dyDescent="0.25">
      <c r="D78">
        <v>77</v>
      </c>
      <c r="E78">
        <v>73</v>
      </c>
      <c r="G78" t="s">
        <v>222</v>
      </c>
      <c r="H78" s="26" t="s">
        <v>223</v>
      </c>
      <c r="I78" t="s">
        <v>79</v>
      </c>
    </row>
    <row r="79" spans="4:9" x14ac:dyDescent="0.25">
      <c r="D79">
        <v>78</v>
      </c>
      <c r="E79">
        <v>74</v>
      </c>
      <c r="G79" t="s">
        <v>140</v>
      </c>
      <c r="H79" s="25" t="s">
        <v>140</v>
      </c>
      <c r="I79" s="25" t="s">
        <v>45</v>
      </c>
    </row>
    <row r="80" spans="4:9" x14ac:dyDescent="0.25">
      <c r="D80">
        <v>79</v>
      </c>
      <c r="E80">
        <v>75</v>
      </c>
      <c r="G80" t="s">
        <v>224</v>
      </c>
      <c r="H80" s="26" t="s">
        <v>225</v>
      </c>
      <c r="I80" t="s">
        <v>79</v>
      </c>
    </row>
    <row r="81" spans="4:9" x14ac:dyDescent="0.25">
      <c r="D81">
        <v>80</v>
      </c>
      <c r="E81">
        <v>76</v>
      </c>
      <c r="G81" t="s">
        <v>152</v>
      </c>
      <c r="H81" t="s">
        <v>152</v>
      </c>
      <c r="I81" t="s">
        <v>63</v>
      </c>
    </row>
    <row r="82" spans="4:9" x14ac:dyDescent="0.25">
      <c r="D82">
        <v>81</v>
      </c>
      <c r="E82">
        <v>77</v>
      </c>
      <c r="G82" t="s">
        <v>143</v>
      </c>
      <c r="H82" t="s">
        <v>143</v>
      </c>
      <c r="I82" t="s">
        <v>86</v>
      </c>
    </row>
    <row r="83" spans="4:9" x14ac:dyDescent="0.25">
      <c r="D83">
        <v>82</v>
      </c>
      <c r="E83">
        <v>78</v>
      </c>
      <c r="G83" t="s">
        <v>226</v>
      </c>
      <c r="H83" s="26" t="s">
        <v>227</v>
      </c>
      <c r="I83" t="s">
        <v>79</v>
      </c>
    </row>
    <row r="84" spans="4:9" x14ac:dyDescent="0.25">
      <c r="D84">
        <v>83</v>
      </c>
      <c r="E84">
        <v>79</v>
      </c>
      <c r="G84" t="s">
        <v>228</v>
      </c>
      <c r="H84" s="26" t="s">
        <v>229</v>
      </c>
      <c r="I84" t="s">
        <v>79</v>
      </c>
    </row>
    <row r="85" spans="4:9" x14ac:dyDescent="0.25">
      <c r="D85">
        <v>84</v>
      </c>
      <c r="E85">
        <v>80</v>
      </c>
      <c r="G85" s="26" t="s">
        <v>213</v>
      </c>
      <c r="H85" s="26" t="s">
        <v>229</v>
      </c>
      <c r="I85" t="s">
        <v>79</v>
      </c>
    </row>
    <row r="86" spans="4:9" x14ac:dyDescent="0.25">
      <c r="D86">
        <v>85</v>
      </c>
      <c r="E86">
        <v>81</v>
      </c>
      <c r="G86" s="26" t="s">
        <v>229</v>
      </c>
      <c r="H86" s="26" t="s">
        <v>229</v>
      </c>
      <c r="I86" t="s">
        <v>79</v>
      </c>
    </row>
    <row r="87" spans="4:9" x14ac:dyDescent="0.25">
      <c r="D87">
        <v>86</v>
      </c>
      <c r="E87">
        <v>82</v>
      </c>
      <c r="G87" t="s">
        <v>142</v>
      </c>
      <c r="H87" t="s">
        <v>142</v>
      </c>
      <c r="I87" t="s">
        <v>71</v>
      </c>
    </row>
    <row r="88" spans="4:9" x14ac:dyDescent="0.25">
      <c r="D88">
        <v>87</v>
      </c>
      <c r="E88">
        <v>83</v>
      </c>
      <c r="G88" s="26" t="s">
        <v>230</v>
      </c>
      <c r="H88" s="26" t="s">
        <v>230</v>
      </c>
      <c r="I88" t="s">
        <v>79</v>
      </c>
    </row>
    <row r="89" spans="4:9" x14ac:dyDescent="0.25">
      <c r="D89">
        <v>88</v>
      </c>
      <c r="E89">
        <v>84</v>
      </c>
      <c r="G89" t="s">
        <v>231</v>
      </c>
      <c r="H89" s="26" t="s">
        <v>230</v>
      </c>
      <c r="I89" t="s">
        <v>79</v>
      </c>
    </row>
    <row r="90" spans="4:9" x14ac:dyDescent="0.25">
      <c r="D90">
        <v>89</v>
      </c>
      <c r="E90">
        <v>85</v>
      </c>
      <c r="G90" t="s">
        <v>149</v>
      </c>
      <c r="H90" t="s">
        <v>149</v>
      </c>
      <c r="I90" t="s">
        <v>86</v>
      </c>
    </row>
    <row r="91" spans="4:9" x14ac:dyDescent="0.25">
      <c r="D91">
        <v>90</v>
      </c>
      <c r="E91">
        <v>86</v>
      </c>
      <c r="G91" s="25" t="s">
        <v>211</v>
      </c>
      <c r="H91" s="25" t="s">
        <v>211</v>
      </c>
      <c r="I91" t="s">
        <v>210</v>
      </c>
    </row>
    <row r="92" spans="4:9" x14ac:dyDescent="0.25">
      <c r="D92">
        <v>91</v>
      </c>
      <c r="E92">
        <v>87</v>
      </c>
      <c r="G92" t="s">
        <v>153</v>
      </c>
      <c r="H92" t="s">
        <v>153</v>
      </c>
      <c r="I92" t="s">
        <v>86</v>
      </c>
    </row>
    <row r="93" spans="4:9" x14ac:dyDescent="0.25">
      <c r="D93">
        <v>92</v>
      </c>
      <c r="E93">
        <v>88</v>
      </c>
      <c r="G93" s="26" t="s">
        <v>225</v>
      </c>
      <c r="H93" s="26" t="s">
        <v>225</v>
      </c>
      <c r="I93" t="s">
        <v>79</v>
      </c>
    </row>
    <row r="94" spans="4:9" x14ac:dyDescent="0.25">
      <c r="D94">
        <v>93</v>
      </c>
      <c r="E94">
        <v>89</v>
      </c>
      <c r="G94" t="s">
        <v>232</v>
      </c>
      <c r="H94" s="26" t="s">
        <v>233</v>
      </c>
      <c r="I94" t="s">
        <v>79</v>
      </c>
    </row>
    <row r="95" spans="4:9" x14ac:dyDescent="0.25">
      <c r="D95">
        <v>94</v>
      </c>
      <c r="E95">
        <v>90</v>
      </c>
      <c r="G95" t="s">
        <v>234</v>
      </c>
      <c r="H95" s="26" t="s">
        <v>235</v>
      </c>
      <c r="I95" t="s">
        <v>79</v>
      </c>
    </row>
    <row r="96" spans="4:9" x14ac:dyDescent="0.25">
      <c r="D96">
        <v>95</v>
      </c>
      <c r="E96">
        <v>91</v>
      </c>
      <c r="G96" t="s">
        <v>141</v>
      </c>
      <c r="H96" t="s">
        <v>141</v>
      </c>
      <c r="I96" s="25" t="s">
        <v>54</v>
      </c>
    </row>
    <row r="97" spans="4:9" x14ac:dyDescent="0.25">
      <c r="D97">
        <v>96</v>
      </c>
      <c r="E97">
        <v>92</v>
      </c>
      <c r="G97" t="s">
        <v>236</v>
      </c>
      <c r="H97" s="26" t="s">
        <v>229</v>
      </c>
      <c r="I97" t="s">
        <v>79</v>
      </c>
    </row>
    <row r="98" spans="4:9" x14ac:dyDescent="0.25">
      <c r="D98">
        <v>97</v>
      </c>
      <c r="E98">
        <v>93</v>
      </c>
      <c r="G98" t="s">
        <v>157</v>
      </c>
      <c r="H98" t="s">
        <v>157</v>
      </c>
      <c r="I98" t="s">
        <v>86</v>
      </c>
    </row>
    <row r="99" spans="4:9" x14ac:dyDescent="0.25">
      <c r="D99">
        <v>98</v>
      </c>
      <c r="E99">
        <v>94</v>
      </c>
      <c r="G99" t="s">
        <v>145</v>
      </c>
      <c r="H99" s="25" t="s">
        <v>145</v>
      </c>
      <c r="I99" s="25" t="s">
        <v>45</v>
      </c>
    </row>
    <row r="100" spans="4:9" x14ac:dyDescent="0.25">
      <c r="D100">
        <v>99</v>
      </c>
      <c r="E100">
        <v>95</v>
      </c>
      <c r="G100" s="26" t="s">
        <v>237</v>
      </c>
      <c r="H100" s="26" t="s">
        <v>237</v>
      </c>
      <c r="I100" t="s">
        <v>79</v>
      </c>
    </row>
    <row r="101" spans="4:9" x14ac:dyDescent="0.25">
      <c r="D101">
        <v>100</v>
      </c>
      <c r="E101">
        <v>96</v>
      </c>
      <c r="G101" t="s">
        <v>238</v>
      </c>
      <c r="H101" s="26" t="s">
        <v>237</v>
      </c>
      <c r="I101" t="s">
        <v>79</v>
      </c>
    </row>
    <row r="102" spans="4:9" x14ac:dyDescent="0.25">
      <c r="D102">
        <v>101</v>
      </c>
      <c r="E102">
        <v>97</v>
      </c>
      <c r="G102" t="s">
        <v>146</v>
      </c>
      <c r="H102" t="s">
        <v>146</v>
      </c>
      <c r="I102" s="25" t="s">
        <v>54</v>
      </c>
    </row>
    <row r="103" spans="4:9" x14ac:dyDescent="0.25">
      <c r="D103">
        <v>102</v>
      </c>
      <c r="E103">
        <v>98</v>
      </c>
      <c r="G103" t="s">
        <v>156</v>
      </c>
      <c r="H103" t="s">
        <v>156</v>
      </c>
      <c r="I103" t="s">
        <v>63</v>
      </c>
    </row>
    <row r="104" spans="4:9" x14ac:dyDescent="0.25">
      <c r="D104">
        <v>103</v>
      </c>
      <c r="E104">
        <v>99</v>
      </c>
      <c r="G104" t="s">
        <v>239</v>
      </c>
      <c r="H104" s="26" t="s">
        <v>240</v>
      </c>
      <c r="I104" t="s">
        <v>79</v>
      </c>
    </row>
    <row r="105" spans="4:9" x14ac:dyDescent="0.25">
      <c r="D105">
        <v>104</v>
      </c>
      <c r="E105">
        <v>100</v>
      </c>
      <c r="G105" t="s">
        <v>147</v>
      </c>
      <c r="H105" t="s">
        <v>147</v>
      </c>
      <c r="I105" t="s">
        <v>71</v>
      </c>
    </row>
    <row r="106" spans="4:9" x14ac:dyDescent="0.25">
      <c r="D106">
        <v>105</v>
      </c>
      <c r="E106">
        <v>101</v>
      </c>
      <c r="G106" s="26" t="s">
        <v>241</v>
      </c>
      <c r="H106" s="26" t="s">
        <v>241</v>
      </c>
      <c r="I106" t="s">
        <v>79</v>
      </c>
    </row>
    <row r="107" spans="4:9" x14ac:dyDescent="0.25">
      <c r="D107">
        <v>106</v>
      </c>
      <c r="E107">
        <v>102</v>
      </c>
      <c r="G107" t="s">
        <v>242</v>
      </c>
      <c r="H107" s="26" t="s">
        <v>241</v>
      </c>
      <c r="I107" t="s">
        <v>79</v>
      </c>
    </row>
    <row r="108" spans="4:9" x14ac:dyDescent="0.25">
      <c r="D108">
        <v>107</v>
      </c>
      <c r="E108">
        <v>103</v>
      </c>
      <c r="G108" t="s">
        <v>160</v>
      </c>
      <c r="H108" t="s">
        <v>160</v>
      </c>
      <c r="I108" t="s">
        <v>86</v>
      </c>
    </row>
    <row r="109" spans="4:9" x14ac:dyDescent="0.25">
      <c r="D109">
        <v>108</v>
      </c>
      <c r="E109">
        <v>104</v>
      </c>
      <c r="G109" t="s">
        <v>243</v>
      </c>
      <c r="H109" s="26" t="s">
        <v>163</v>
      </c>
      <c r="I109" t="s">
        <v>79</v>
      </c>
    </row>
    <row r="110" spans="4:9" x14ac:dyDescent="0.25">
      <c r="D110">
        <v>109</v>
      </c>
      <c r="E110">
        <v>105</v>
      </c>
      <c r="G110" t="s">
        <v>151</v>
      </c>
      <c r="H110" t="s">
        <v>151</v>
      </c>
      <c r="I110" s="25" t="s">
        <v>54</v>
      </c>
    </row>
    <row r="111" spans="4:9" x14ac:dyDescent="0.25">
      <c r="D111">
        <v>110</v>
      </c>
      <c r="E111">
        <v>106</v>
      </c>
      <c r="G111" t="s">
        <v>86</v>
      </c>
      <c r="H111" t="s">
        <v>86</v>
      </c>
      <c r="I111" s="25" t="s">
        <v>86</v>
      </c>
    </row>
    <row r="112" spans="4:9" x14ac:dyDescent="0.25">
      <c r="D112">
        <v>111</v>
      </c>
      <c r="E112">
        <v>107</v>
      </c>
      <c r="G112" t="s">
        <v>150</v>
      </c>
      <c r="H112" s="25" t="s">
        <v>150</v>
      </c>
      <c r="I112" s="25" t="s">
        <v>45</v>
      </c>
    </row>
    <row r="113" spans="4:9" x14ac:dyDescent="0.25">
      <c r="D113">
        <v>112</v>
      </c>
      <c r="E113">
        <v>108</v>
      </c>
      <c r="G113" s="25" t="s">
        <v>154</v>
      </c>
      <c r="H113" s="25" t="s">
        <v>154</v>
      </c>
      <c r="I113" s="25" t="s">
        <v>45</v>
      </c>
    </row>
    <row r="114" spans="4:9" x14ac:dyDescent="0.25">
      <c r="D114">
        <v>113</v>
      </c>
      <c r="E114">
        <v>109</v>
      </c>
      <c r="G114" s="25" t="s">
        <v>158</v>
      </c>
      <c r="H114" s="25" t="s">
        <v>158</v>
      </c>
      <c r="I114" s="25" t="s">
        <v>45</v>
      </c>
    </row>
    <row r="115" spans="4:9" x14ac:dyDescent="0.25">
      <c r="D115">
        <v>114</v>
      </c>
      <c r="E115">
        <v>110</v>
      </c>
      <c r="G115" s="26" t="s">
        <v>244</v>
      </c>
      <c r="H115" s="26" t="s">
        <v>244</v>
      </c>
      <c r="I115" t="s">
        <v>79</v>
      </c>
    </row>
    <row r="116" spans="4:9" x14ac:dyDescent="0.25">
      <c r="G116" t="s">
        <v>245</v>
      </c>
      <c r="H116" s="26" t="s">
        <v>244</v>
      </c>
      <c r="I116" t="s">
        <v>79</v>
      </c>
    </row>
    <row r="117" spans="4:9" x14ac:dyDescent="0.25">
      <c r="G117" s="26" t="s">
        <v>246</v>
      </c>
      <c r="H117" s="26" t="s">
        <v>246</v>
      </c>
      <c r="I117" t="s">
        <v>79</v>
      </c>
    </row>
    <row r="118" spans="4:9" x14ac:dyDescent="0.25">
      <c r="G118" t="s">
        <v>247</v>
      </c>
      <c r="H118" s="26" t="s">
        <v>246</v>
      </c>
      <c r="I118" t="s">
        <v>79</v>
      </c>
    </row>
    <row r="119" spans="4:9" x14ac:dyDescent="0.25">
      <c r="G119" t="s">
        <v>248</v>
      </c>
      <c r="H119" t="s">
        <v>159</v>
      </c>
      <c r="I119" t="s">
        <v>63</v>
      </c>
    </row>
    <row r="120" spans="4:9" x14ac:dyDescent="0.25">
      <c r="G120" t="s">
        <v>139</v>
      </c>
      <c r="H120" s="25" t="s">
        <v>139</v>
      </c>
      <c r="I120" s="25" t="s">
        <v>51</v>
      </c>
    </row>
    <row r="121" spans="4:9" x14ac:dyDescent="0.25">
      <c r="G121" s="26" t="s">
        <v>233</v>
      </c>
      <c r="H121" s="26" t="s">
        <v>233</v>
      </c>
      <c r="I121" t="s">
        <v>79</v>
      </c>
    </row>
    <row r="122" spans="4:9" x14ac:dyDescent="0.25">
      <c r="G122" s="26" t="s">
        <v>249</v>
      </c>
      <c r="H122" s="26" t="s">
        <v>233</v>
      </c>
      <c r="I122" t="s">
        <v>79</v>
      </c>
    </row>
    <row r="123" spans="4:9" x14ac:dyDescent="0.25">
      <c r="G123" s="26" t="s">
        <v>250</v>
      </c>
      <c r="H123" s="26" t="s">
        <v>250</v>
      </c>
      <c r="I123" t="s">
        <v>79</v>
      </c>
    </row>
    <row r="124" spans="4:9" x14ac:dyDescent="0.25">
      <c r="G124" t="s">
        <v>251</v>
      </c>
      <c r="H124" s="26" t="s">
        <v>250</v>
      </c>
      <c r="I124" t="s">
        <v>79</v>
      </c>
    </row>
    <row r="125" spans="4:9" x14ac:dyDescent="0.25">
      <c r="G125" s="26" t="s">
        <v>235</v>
      </c>
      <c r="H125" s="26" t="s">
        <v>235</v>
      </c>
      <c r="I125" t="s">
        <v>79</v>
      </c>
    </row>
    <row r="126" spans="4:9" x14ac:dyDescent="0.25">
      <c r="G126" s="26" t="s">
        <v>252</v>
      </c>
      <c r="H126" s="26" t="s">
        <v>235</v>
      </c>
      <c r="I126" t="s">
        <v>79</v>
      </c>
    </row>
    <row r="127" spans="4:9" x14ac:dyDescent="0.25">
      <c r="G127" t="s">
        <v>162</v>
      </c>
      <c r="H127" t="s">
        <v>162</v>
      </c>
      <c r="I127" t="s">
        <v>86</v>
      </c>
    </row>
    <row r="128" spans="4:9" x14ac:dyDescent="0.25">
      <c r="G128" s="26" t="s">
        <v>240</v>
      </c>
      <c r="H128" s="26" t="s">
        <v>240</v>
      </c>
      <c r="I128" t="s">
        <v>79</v>
      </c>
    </row>
    <row r="129" spans="7:9" x14ac:dyDescent="0.25">
      <c r="G129" s="26" t="s">
        <v>253</v>
      </c>
      <c r="H129" s="26" t="s">
        <v>253</v>
      </c>
      <c r="I129" t="s">
        <v>79</v>
      </c>
    </row>
    <row r="130" spans="7:9" x14ac:dyDescent="0.25">
      <c r="G130" s="26" t="s">
        <v>163</v>
      </c>
      <c r="H130" s="26" t="s">
        <v>163</v>
      </c>
      <c r="I130" t="s">
        <v>79</v>
      </c>
    </row>
    <row r="131" spans="7:9" x14ac:dyDescent="0.25">
      <c r="G131" s="26" t="s">
        <v>223</v>
      </c>
      <c r="H131" s="26" t="s">
        <v>223</v>
      </c>
      <c r="I131" t="s">
        <v>79</v>
      </c>
    </row>
    <row r="132" spans="7:9" x14ac:dyDescent="0.25">
      <c r="G132" t="s">
        <v>161</v>
      </c>
      <c r="H132" s="25" t="s">
        <v>161</v>
      </c>
      <c r="I132" s="25" t="s">
        <v>45</v>
      </c>
    </row>
    <row r="133" spans="7:9" x14ac:dyDescent="0.25">
      <c r="G133" t="s">
        <v>155</v>
      </c>
      <c r="H133" t="s">
        <v>155</v>
      </c>
      <c r="I133" s="25" t="s">
        <v>54</v>
      </c>
    </row>
    <row r="134" spans="7:9" x14ac:dyDescent="0.25">
      <c r="G134" s="26" t="s">
        <v>254</v>
      </c>
      <c r="H134" s="26" t="s">
        <v>254</v>
      </c>
      <c r="I134" t="s">
        <v>79</v>
      </c>
    </row>
    <row r="135" spans="7:9" x14ac:dyDescent="0.25">
      <c r="G135" t="s">
        <v>255</v>
      </c>
      <c r="H135" s="26" t="s">
        <v>254</v>
      </c>
      <c r="I135" t="s">
        <v>79</v>
      </c>
    </row>
    <row r="136" spans="7:9" x14ac:dyDescent="0.25">
      <c r="G136" s="26" t="s">
        <v>256</v>
      </c>
      <c r="H136" s="26" t="s">
        <v>256</v>
      </c>
      <c r="I136" t="s">
        <v>79</v>
      </c>
    </row>
    <row r="137" spans="7:9" x14ac:dyDescent="0.25">
      <c r="G137" t="s">
        <v>257</v>
      </c>
      <c r="H137" s="26" t="s">
        <v>256</v>
      </c>
      <c r="I137" t="s">
        <v>79</v>
      </c>
    </row>
    <row r="138" spans="7:9" x14ac:dyDescent="0.25">
      <c r="G138" s="26" t="s">
        <v>227</v>
      </c>
      <c r="H138" s="26" t="s">
        <v>227</v>
      </c>
      <c r="I138" t="s">
        <v>79</v>
      </c>
    </row>
    <row r="139" spans="7:9" x14ac:dyDescent="0.25">
      <c r="G139" s="26" t="s">
        <v>258</v>
      </c>
      <c r="H139" s="26" t="s">
        <v>258</v>
      </c>
      <c r="I139" t="s">
        <v>79</v>
      </c>
    </row>
    <row r="140" spans="7:9" x14ac:dyDescent="0.25">
      <c r="G140" s="26" t="s">
        <v>259</v>
      </c>
      <c r="H140" s="26" t="s">
        <v>258</v>
      </c>
      <c r="I140" t="s">
        <v>79</v>
      </c>
    </row>
    <row r="141" spans="7:9" x14ac:dyDescent="0.25">
      <c r="G141" t="s">
        <v>260</v>
      </c>
      <c r="H141" s="26" t="s">
        <v>258</v>
      </c>
      <c r="I141" t="s">
        <v>79</v>
      </c>
    </row>
    <row r="142" spans="7:9" x14ac:dyDescent="0.25">
      <c r="G142" t="s">
        <v>144</v>
      </c>
      <c r="H142" s="25" t="s">
        <v>144</v>
      </c>
      <c r="I142" s="25" t="s">
        <v>51</v>
      </c>
    </row>
    <row r="143" spans="7:9" x14ac:dyDescent="0.25">
      <c r="G143" t="s">
        <v>261</v>
      </c>
      <c r="H143" s="26" t="s">
        <v>253</v>
      </c>
      <c r="I143" t="s">
        <v>79</v>
      </c>
    </row>
    <row r="144" spans="7:9" x14ac:dyDescent="0.25">
      <c r="G144" t="s">
        <v>262</v>
      </c>
      <c r="H144" t="s">
        <v>262</v>
      </c>
      <c r="I144" t="s">
        <v>79</v>
      </c>
    </row>
    <row r="145" spans="7:9" x14ac:dyDescent="0.25">
      <c r="G145" t="s">
        <v>263</v>
      </c>
      <c r="H145" t="s">
        <v>262</v>
      </c>
      <c r="I145" t="s">
        <v>79</v>
      </c>
    </row>
  </sheetData>
  <sheetProtection selectLockedCells="1" selectUnlockedCells="1"/>
  <sortState xmlns:xlrd2="http://schemas.microsoft.com/office/spreadsheetml/2017/richdata2" ref="F7:F28">
    <sortCondition ref="F7:F2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G16"/>
  <sheetViews>
    <sheetView topLeftCell="AJ1" workbookViewId="0">
      <selection activeCell="AT2" sqref="AT2"/>
    </sheetView>
  </sheetViews>
  <sheetFormatPr defaultRowHeight="15" x14ac:dyDescent="0.25"/>
  <cols>
    <col min="1" max="2" width="31.42578125" customWidth="1"/>
    <col min="3" max="3" width="14.28515625" bestFit="1" customWidth="1"/>
    <col min="4" max="4" width="14.7109375" customWidth="1"/>
    <col min="5" max="5" width="13.7109375" bestFit="1" customWidth="1"/>
    <col min="6" max="6" width="22.5703125" customWidth="1"/>
    <col min="7" max="7" width="9.140625" hidden="1" customWidth="1"/>
    <col min="8" max="8" width="18.7109375" hidden="1" customWidth="1"/>
    <col min="9" max="10" width="9.7109375" hidden="1" customWidth="1"/>
    <col min="11" max="12" width="7.7109375" hidden="1" customWidth="1"/>
    <col min="13" max="14" width="9.7109375" hidden="1" customWidth="1"/>
    <col min="15" max="16" width="7.42578125" hidden="1" customWidth="1"/>
    <col min="17" max="18" width="7.7109375" hidden="1" customWidth="1"/>
    <col min="19" max="20" width="8.140625" hidden="1" customWidth="1"/>
    <col min="21" max="24" width="14.85546875" hidden="1" customWidth="1"/>
    <col min="25" max="25" width="18.7109375" hidden="1" customWidth="1"/>
    <col min="26" max="26" width="17.7109375" hidden="1" customWidth="1"/>
    <col min="27" max="27" width="14.5703125" hidden="1" customWidth="1"/>
    <col min="28" max="28" width="14" hidden="1" customWidth="1"/>
    <col min="29" max="29" width="19" hidden="1" customWidth="1"/>
    <col min="30" max="30" width="24.5703125" hidden="1" customWidth="1"/>
    <col min="31" max="31" width="21.42578125" hidden="1" customWidth="1"/>
    <col min="32" max="32" width="13.140625" hidden="1" customWidth="1"/>
    <col min="33" max="33" width="106.28515625" customWidth="1"/>
    <col min="34" max="35" width="26" customWidth="1"/>
    <col min="36" max="36" width="16.140625" customWidth="1"/>
    <col min="37" max="37" width="9.140625" hidden="1" customWidth="1"/>
    <col min="38" max="38" width="8.28515625" customWidth="1"/>
    <col min="39" max="39" width="8.85546875" hidden="1" customWidth="1"/>
    <col min="42" max="42" width="9.85546875" customWidth="1"/>
    <col min="43" max="43" width="9.7109375" hidden="1" customWidth="1"/>
    <col min="44" max="44" width="9.140625" customWidth="1"/>
    <col min="47" max="47" width="19.5703125" customWidth="1"/>
    <col min="48" max="49" width="19" customWidth="1"/>
    <col min="50" max="50" width="10.7109375" bestFit="1" customWidth="1"/>
    <col min="51" max="51" width="16" customWidth="1"/>
    <col min="52" max="52" width="16.7109375" customWidth="1"/>
    <col min="53" max="53" width="12.5703125" customWidth="1"/>
    <col min="54" max="54" width="21.28515625" customWidth="1"/>
    <col min="55" max="56" width="11.28515625" customWidth="1"/>
    <col min="58" max="58" width="13.140625" customWidth="1"/>
  </cols>
  <sheetData>
    <row r="1" spans="1:59" ht="15.75" thickBot="1" x14ac:dyDescent="0.3">
      <c r="A1" s="4" t="s">
        <v>167</v>
      </c>
      <c r="B1" s="4" t="s">
        <v>4</v>
      </c>
      <c r="C1" s="4" t="s">
        <v>168</v>
      </c>
      <c r="D1" s="4" t="s">
        <v>169</v>
      </c>
      <c r="E1" s="4" t="s">
        <v>7</v>
      </c>
      <c r="F1" s="4" t="s">
        <v>8</v>
      </c>
      <c r="G1" s="5" t="s">
        <v>170</v>
      </c>
      <c r="H1" s="5" t="s">
        <v>37</v>
      </c>
      <c r="I1" s="5" t="s">
        <v>37</v>
      </c>
      <c r="J1" s="5" t="s">
        <v>46</v>
      </c>
      <c r="K1" s="5" t="s">
        <v>171</v>
      </c>
      <c r="L1" s="5" t="s">
        <v>55</v>
      </c>
      <c r="M1" s="5" t="s">
        <v>172</v>
      </c>
      <c r="N1" s="5" t="s">
        <v>64</v>
      </c>
      <c r="O1" s="5" t="s">
        <v>173</v>
      </c>
      <c r="P1" s="5" t="s">
        <v>72</v>
      </c>
      <c r="Q1" s="5" t="s">
        <v>174</v>
      </c>
      <c r="R1" s="5" t="s">
        <v>80</v>
      </c>
      <c r="S1" s="5" t="s">
        <v>175</v>
      </c>
      <c r="T1" s="5" t="s">
        <v>54</v>
      </c>
      <c r="U1" s="5" t="s">
        <v>176</v>
      </c>
      <c r="V1" s="5" t="s">
        <v>92</v>
      </c>
      <c r="W1" s="5" t="s">
        <v>177</v>
      </c>
      <c r="X1" s="5" t="s">
        <v>178</v>
      </c>
      <c r="Y1" s="5" t="s">
        <v>179</v>
      </c>
      <c r="Z1" s="5" t="s">
        <v>97</v>
      </c>
      <c r="AA1" s="5" t="s">
        <v>180</v>
      </c>
      <c r="AB1" s="5" t="s">
        <v>100</v>
      </c>
      <c r="AC1" s="5" t="s">
        <v>181</v>
      </c>
      <c r="AD1" s="5" t="s">
        <v>104</v>
      </c>
      <c r="AE1" s="5" t="s">
        <v>182</v>
      </c>
      <c r="AF1" s="5" t="s">
        <v>86</v>
      </c>
      <c r="AG1" s="4" t="s">
        <v>29</v>
      </c>
      <c r="AH1" s="4" t="s">
        <v>183</v>
      </c>
      <c r="AI1" s="4" t="s">
        <v>184</v>
      </c>
      <c r="AJ1" s="4" t="s">
        <v>185</v>
      </c>
      <c r="AK1" s="5" t="s">
        <v>186</v>
      </c>
      <c r="AL1" s="4" t="s">
        <v>13</v>
      </c>
      <c r="AM1" s="5" t="s">
        <v>187</v>
      </c>
      <c r="AN1" s="4" t="s">
        <v>188</v>
      </c>
      <c r="AO1" s="4" t="s">
        <v>34</v>
      </c>
      <c r="AP1" s="4" t="s">
        <v>16</v>
      </c>
      <c r="AQ1" s="5" t="s">
        <v>189</v>
      </c>
      <c r="AR1" s="4" t="s">
        <v>209</v>
      </c>
      <c r="AS1" s="4" t="s">
        <v>208</v>
      </c>
      <c r="AT1" s="4" t="s">
        <v>267</v>
      </c>
      <c r="AU1" s="4" t="s">
        <v>216</v>
      </c>
      <c r="AV1" s="4" t="s">
        <v>33</v>
      </c>
      <c r="AW1" s="4" t="s">
        <v>190</v>
      </c>
      <c r="AX1" s="4" t="s">
        <v>30</v>
      </c>
      <c r="AY1" s="4" t="s">
        <v>20</v>
      </c>
      <c r="AZ1" s="4" t="s">
        <v>21</v>
      </c>
      <c r="BA1" s="4" t="s">
        <v>22</v>
      </c>
      <c r="BB1" s="4" t="s">
        <v>23</v>
      </c>
      <c r="BC1" s="4" t="s">
        <v>25</v>
      </c>
      <c r="BD1" s="4" t="s">
        <v>26</v>
      </c>
      <c r="BE1" s="4" t="s">
        <v>191</v>
      </c>
    </row>
    <row r="2" spans="1:59" ht="15.75" thickTop="1" x14ac:dyDescent="0.25">
      <c r="A2" t="str">
        <f>IF(Form!C7=0,"",Form!C7)</f>
        <v/>
      </c>
      <c r="B2" t="str">
        <f>IF(Form!C9=0,"",Form!C9)</f>
        <v/>
      </c>
      <c r="C2" t="str">
        <f>IF(Form!C11=0,"",Form!C11)</f>
        <v/>
      </c>
      <c r="D2" t="str">
        <f>IF(Form!C15=0,"",Form!C15)</f>
        <v/>
      </c>
      <c r="E2" s="6" t="str">
        <f>IF(Form!C18=0,"",Form!C18)</f>
        <v/>
      </c>
      <c r="F2" s="6" t="str">
        <f>IF(Form!C21=0,"",Form!C21)</f>
        <v/>
      </c>
      <c r="G2" t="b">
        <v>0</v>
      </c>
      <c r="H2" t="str">
        <f>IF(G2=FALSE,"","Aged residential care")</f>
        <v/>
      </c>
      <c r="I2" t="b">
        <v>0</v>
      </c>
      <c r="J2" t="str">
        <f>IF(I2=FALSE,"","Ambulance/HEMS")</f>
        <v/>
      </c>
      <c r="K2" t="b">
        <v>0</v>
      </c>
      <c r="L2" t="str">
        <f>IF(K2=FALSE,"","Assisted reproductive technology")</f>
        <v/>
      </c>
      <c r="M2" t="b">
        <v>0</v>
      </c>
      <c r="N2" t="str">
        <f>IF(M2=FALSE,"","Birthing unit")</f>
        <v/>
      </c>
      <c r="O2" t="b">
        <v>0</v>
      </c>
      <c r="P2" t="str">
        <f>IF(O2=FALSE,"","Disability services provider")</f>
        <v/>
      </c>
      <c r="Q2" t="b">
        <v>0</v>
      </c>
      <c r="R2" t="str">
        <f>IF(Q2=FALSE,"","Home and community support")</f>
        <v/>
      </c>
      <c r="S2" t="b">
        <v>0</v>
      </c>
      <c r="T2" t="str">
        <f>IF(S2=FALSE,"","Hospice")</f>
        <v/>
      </c>
      <c r="U2" t="b">
        <v>0</v>
      </c>
      <c r="V2" t="str">
        <f>IF(U2=FALSE,"","Hospital and specialist services")</f>
        <v/>
      </c>
      <c r="W2" t="b">
        <v>0</v>
      </c>
      <c r="X2" t="str">
        <f>IF(W2=FALSE,"","Mental health and addiction services")</f>
        <v/>
      </c>
      <c r="Y2" t="b">
        <v>0</v>
      </c>
      <c r="Z2" t="str">
        <f>IF(Y2=FALSE,"","Primary care provider")</f>
        <v/>
      </c>
      <c r="AA2" t="b">
        <v>0</v>
      </c>
      <c r="AB2" t="str">
        <f>IF(AA2=FALSE,"","Private medical/surgical")</f>
        <v/>
      </c>
      <c r="AC2" t="b">
        <v>0</v>
      </c>
      <c r="AD2" t="str">
        <f>IF(AC2=FALSE,"","Residential disability")</f>
        <v/>
      </c>
      <c r="AE2" t="b">
        <v>0</v>
      </c>
      <c r="AF2" t="str">
        <f>IF(AE2=FALSE,"","Other")</f>
        <v/>
      </c>
      <c r="AG2" t="str">
        <f>IF(H2="Aged residential care","Aged residential care | ","")&amp;IF(J2="Ambulance/HEMS","Ambulance/HEMS | ","")&amp;IF(L2="Assisted reproductive technology","Assisted reproductive technology | ","")&amp;IF(N2="Birthing unit","Birthing unit | ","")&amp;IF(P2="Disability services provider","Disability services provider | ","")&amp;IF(R2="Home and community support","Home and community support | ","")&amp;IF(T2="Hospice","Hospice | ","")&amp;IF(V2="Hospital and specialist services","Hospital and specialist services | ","")&amp;IF(X2="Mental health and addiction services","Mental health and addiction services | ","")&amp;IF(Z2="Primary care provider","Primary care provider | ","")&amp;IF(AB2="Private medical/surgical","Private medical/surgical | ","")&amp;IF(AD2="Residential disability","Residential disability | ","")&amp;IF(AF2="Other","Other | ","")</f>
        <v/>
      </c>
      <c r="AH2" t="str">
        <f>IF(Form!D33=0,"",Form!D33)</f>
        <v/>
      </c>
      <c r="AI2" t="str">
        <f>IF(Form!$C$35=0,"",Form!$C$35)</f>
        <v/>
      </c>
      <c r="AJ2" t="str">
        <f>IF(Form!C38=0,"",Form!C38)</f>
        <v/>
      </c>
      <c r="AK2">
        <v>0</v>
      </c>
      <c r="AL2" t="str">
        <f>IF(AK2=0,"",AK2)</f>
        <v/>
      </c>
      <c r="AM2">
        <v>0</v>
      </c>
      <c r="AN2" t="str">
        <f>IF(AM2=0,"",IF(AM2=1, "Yes","No"))</f>
        <v/>
      </c>
      <c r="AO2" t="str">
        <f>IF(Form!C45=0,"",Form!C45)</f>
        <v/>
      </c>
      <c r="AP2" t="str">
        <f>IF(Form!$C$50=0,"",Form!$C$50)</f>
        <v/>
      </c>
      <c r="AQ2">
        <v>0</v>
      </c>
      <c r="AR2" t="str">
        <f>IF(AQ2=0,"",IF(AQ2=1, "Yes","No"))</f>
        <v/>
      </c>
      <c r="AS2" t="str">
        <f>IF(Form!C58=0,"",Form!C58)</f>
        <v/>
      </c>
      <c r="AT2" t="str">
        <f>IF(Form!C60=0,"",Form!C60)</f>
        <v/>
      </c>
      <c r="AU2" t="str">
        <f>IF(Form!C62=0,"",Form!C62)</f>
        <v/>
      </c>
      <c r="AV2" t="str">
        <f>IF(Form!C67=0,"",Form!C67)</f>
        <v/>
      </c>
      <c r="AW2" t="str">
        <f>IF(Form!C70=0,"",Form!C70)</f>
        <v/>
      </c>
      <c r="AX2" t="str">
        <f>IF(Form!C75=0,"",Form!C75)</f>
        <v/>
      </c>
      <c r="AY2" t="str">
        <f>IF(Form!C77=0,"",Form!C77)</f>
        <v/>
      </c>
      <c r="AZ2" t="str">
        <f>IF(Form!C79="","",Form!C79)</f>
        <v/>
      </c>
      <c r="BA2" t="str">
        <f>IF(Form!C81="","",Form!C81)</f>
        <v/>
      </c>
      <c r="BB2" t="str">
        <f>IF(Form!C83="","",Form!C83)</f>
        <v/>
      </c>
      <c r="BC2" t="str">
        <f>IF(Form!C87=0,"",Form!C87)</f>
        <v/>
      </c>
      <c r="BD2" t="str">
        <f>IF(Form!C89=0,"",Form!C89)</f>
        <v/>
      </c>
      <c r="BE2" t="str">
        <f>IF(Form!C92=0,"",Form!C92)</f>
        <v/>
      </c>
      <c r="BF2" s="2"/>
      <c r="BG2" s="3"/>
    </row>
    <row r="14" spans="1:59" x14ac:dyDescent="0.25">
      <c r="B14" s="4" t="s">
        <v>192</v>
      </c>
    </row>
    <row r="15" spans="1:59" ht="15.75" thickBot="1" x14ac:dyDescent="0.3">
      <c r="B15" s="5" t="s">
        <v>193</v>
      </c>
    </row>
    <row r="16" spans="1:59" ht="15.75" thickTop="1" x14ac:dyDescent="0.25"/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5f067919-d045-4b34-bd75-563914e94517" ContentTypeId="0x010100464BB556B3337A48846236E9064FB9CC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464BB556B3337A48846236E9064FB9CC0100411B27F77A3A1942ADD65E7108B7C661" ma:contentTypeVersion="36" ma:contentTypeDescription="Use this content type to classify and store documents on HQSC DMS website" ma:contentTypeScope="" ma:versionID="17741a07577261d3d3aabee56bc7508c">
  <xsd:schema xmlns:xsd="http://www.w3.org/2001/XMLSchema" xmlns:xs="http://www.w3.org/2001/XMLSchema" xmlns:p="http://schemas.microsoft.com/office/2006/metadata/properties" xmlns:ns3="0b19c66c-1d17-4878-ac54-a29750ce0b61" xmlns:ns4="bef9904b-9bca-4a1b-aca3-78dad2044d15" targetNamespace="http://schemas.microsoft.com/office/2006/metadata/properties" ma:root="true" ma:fieldsID="a91ca38a0c13f6820e585266f458c106" ns3:_="" ns4:_="">
    <xsd:import namespace="0b19c66c-1d17-4878-ac54-a29750ce0b61"/>
    <xsd:import namespace="bef9904b-9bca-4a1b-aca3-78dad2044d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9c66c-1d17-4878-ac54-a29750ce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f067919-d045-4b34-bd75-563914e945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9904b-9bca-4a1b-aca3-78dad2044d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b3aa043-9336-4ecf-bd0c-87fd8a0c1d53}" ma:internalName="TaxCatchAll" ma:showField="CatchAllData" ma:web="bef9904b-9bca-4a1b-aca3-78dad2044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19c66c-1d17-4878-ac54-a29750ce0b61">
      <Terms xmlns="http://schemas.microsoft.com/office/infopath/2007/PartnerControls"/>
    </lcf76f155ced4ddcb4097134ff3c332f>
    <TaxCatchAll xmlns="bef9904b-9bca-4a1b-aca3-78dad2044d15" xsi:nil="true"/>
    <_dlc_DocId xmlns="bef9904b-9bca-4a1b-aca3-78dad2044d15">DOCS-585337998-34796</_dlc_DocId>
    <_dlc_DocIdUrl xmlns="bef9904b-9bca-4a1b-aca3-78dad2044d15">
      <Url>https://hqsc.sharepoint.com/sites/dms-programmes/_layouts/15/DocIdRedir.aspx?ID=DOCS-585337998-34796</Url>
      <Description>DOCS-585337998-34796</Description>
    </_dlc_DocIdUrl>
    <SharedWithUsers xmlns="bef9904b-9bca-4a1b-aca3-78dad2044d15">
      <UserInfo>
        <DisplayName>Gillian Allen</DisplayName>
        <AccountId>3310</AccountId>
        <AccountType/>
      </UserInfo>
      <UserInfo>
        <DisplayName>Glen Mitchell</DisplayName>
        <AccountId>79</AccountId>
        <AccountType/>
      </UserInfo>
      <UserInfo>
        <DisplayName>Kat Lawrie</DisplayName>
        <AccountId>32</AccountId>
        <AccountType/>
      </UserInfo>
    </SharedWithUsers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C03ACAB-5760-4E6E-A29F-A0F0CB32E14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FAE660D-7FAB-41A2-80B4-81BA738DA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9c66c-1d17-4878-ac54-a29750ce0b61"/>
    <ds:schemaRef ds:uri="bef9904b-9bca-4a1b-aca3-78dad2044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588CC2-95F5-44CC-BA91-3A8AAAA383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B0B4BE-4ADE-4F65-BFEC-62BB506F2791}">
  <ds:schemaRefs>
    <ds:schemaRef ds:uri="http://purl.org/dc/dcmitype/"/>
    <ds:schemaRef ds:uri="bef9904b-9bca-4a1b-aca3-78dad2044d1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0b19c66c-1d17-4878-ac54-a29750ce0b61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4DD48D60-B6DF-45BF-B1A2-84A0C5C41E06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F742F0A0-359D-4969-8D1D-7813141FB4C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Form</vt:lpstr>
      <vt:lpstr>Ambulance</vt:lpstr>
      <vt:lpstr>ARC</vt:lpstr>
      <vt:lpstr>Assisted_reproductive_technologies</vt:lpstr>
      <vt:lpstr>Hospice</vt:lpstr>
      <vt:lpstr>Other</vt:lpstr>
      <vt:lpstr>Primary_care_providers</vt:lpstr>
      <vt:lpstr>Form!Print_Area</vt:lpstr>
      <vt:lpstr>Private_hospitals</vt:lpstr>
      <vt:lpstr>Te_Whatu_Ora</vt:lpstr>
      <vt:lpstr>type</vt:lpstr>
      <vt:lpstr>Type_of_provider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Hunkin</dc:creator>
  <cp:keywords/>
  <dc:description/>
  <cp:lastModifiedBy>Annie Birch-Houpt</cp:lastModifiedBy>
  <cp:revision/>
  <dcterms:created xsi:type="dcterms:W3CDTF">2016-07-05T21:18:30Z</dcterms:created>
  <dcterms:modified xsi:type="dcterms:W3CDTF">2024-06-17T03:51:22Z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0x010100464BB556B3337A48846236E9064FB9CC0100411B27F77A3A1942ADD65E7108B7C661</vt:lpwstr>
  </property>
  <property fmtid="{D5CDD505-2E9C-101B-9397-08002B2CF9AE}" pid="3" name="_dlc_DocIdItemGuid">
    <vt:lpwstr>a9d20a1f-3c8b-49f4-98db-3f10725a3179</vt:lpwstr>
  </property>
  <property fmtid="{D5CDD505-2E9C-101B-9397-08002B2CF9AE}" pid="4" name="_dlc_DocId">
    <vt:lpwstr>HQSC-401-951</vt:lpwstr>
  </property>
  <property fmtid="{D5CDD505-2E9C-101B-9397-08002B2CF9AE}" pid="5" name="_dlc_DocIdUrl">
    <vt:lpwstr>http://intranet.hqsc.local/DMS/Programmes/_layouts/DocIdRedir.aspx?ID=HQSC-401-951, HQSC-401-951</vt:lpwstr>
  </property>
  <property fmtid="{D5CDD505-2E9C-101B-9397-08002B2CF9AE}" pid="6" name="MediaServiceImageTags">
    <vt:lpwstr/>
  </property>
</Properties>
</file>